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2"/>
  <workbookPr defaultThemeVersion="166925"/>
  <mc:AlternateContent xmlns:mc="http://schemas.openxmlformats.org/markup-compatibility/2006">
    <mc:Choice Requires="x15">
      <x15ac:absPath xmlns:x15ac="http://schemas.microsoft.com/office/spreadsheetml/2010/11/ac" url="C:\Users\renan.leal\Downloads\"/>
    </mc:Choice>
  </mc:AlternateContent>
  <xr:revisionPtr revIDLastSave="742" documentId="13_ncr:1_{166B7331-D374-424E-A9A0-B66F687CE629}" xr6:coauthVersionLast="47" xr6:coauthVersionMax="47" xr10:uidLastSave="{7C913FBC-C442-4FA9-A0ED-84920D507FDF}"/>
  <bookViews>
    <workbookView xWindow="28680" yWindow="-120" windowWidth="29040" windowHeight="15720" tabRatio="500" firstSheet="7" activeTab="7" xr2:uid="{00000000-000D-0000-FFFF-FFFF00000000}"/>
    <workbookView xWindow="-120" yWindow="-120" windowWidth="29040" windowHeight="15720" firstSheet="1" activeTab="7" xr2:uid="{8545B98A-CBDD-4C6C-AFC2-6AB12FBAF521}"/>
  </bookViews>
  <sheets>
    <sheet name="RESUMO POSTOS" sheetId="8" r:id="rId1"/>
    <sheet name="SUPERVISOR" sheetId="7" r:id="rId2"/>
    <sheet name="CARREGADOR - MAPA" sheetId="1" r:id="rId3"/>
    <sheet name="CARREGADOR - MDA" sheetId="9" r:id="rId4"/>
    <sheet name="CARREGADOR -MPA" sheetId="10" r:id="rId5"/>
    <sheet name="EQUIPAMENTOS" sheetId="6" r:id="rId6"/>
    <sheet name="UNIFORME" sheetId="5" r:id="rId7"/>
    <sheet name="MEMORIAL DE CALCULOS" sheetId="4" r:id="rId8"/>
  </sheets>
  <definedNames>
    <definedName name="__shared_6_0_0">"""""""[.A1]/[.B1]"""""""</definedName>
    <definedName name="__shared_6_1_0">"""""""[.A1]*[.B1]"""""""</definedName>
    <definedName name="__shared_6_2_0">"""""""[.A1]/[.B1]"""""""</definedName>
    <definedName name="__shared_6_3_0">"""""""[.A1]*[.B1]"""""""</definedName>
    <definedName name="__shared_6_4_0">"""""""[.G1]*[.A1]"""""""</definedName>
    <definedName name="_1Excel_BuiltIn_Print_Area_1_1">"$#REF!.$A$1:$G$205"</definedName>
    <definedName name="_xlnm.Print_Area" localSheetId="7">'MEMORIAL DE CALCULOS'!$A$1:$E$69</definedName>
    <definedName name="COPEIRA">#REF!</definedName>
    <definedName name="COPEIRAS">#REF!</definedName>
    <definedName name="DEMONSTRATIVO">#REF!</definedName>
    <definedName name="ELADIO">#REF!</definedName>
    <definedName name="EXCEL_02">#REF!</definedName>
    <definedName name="Excel_BuiltIn_Print_Area_1" localSheetId="7">#REF!</definedName>
    <definedName name="Excel_BuiltIn_Print_Area_1">#REF!</definedName>
    <definedName name="Excel_BuiltIn_Print_Area_1_1">"$#REF!.$A$1:$F$205"</definedName>
    <definedName name="Excel_BuiltIn_Print_Area_12">#REF!</definedName>
    <definedName name="Excel_BuiltIn_Print_Area_14_1">#REF!</definedName>
    <definedName name="Excel_BuiltIn_Print_Area_16">#REF!</definedName>
    <definedName name="Excel_BuiltIn_print_Area_17">#REF!</definedName>
    <definedName name="Excel_BuiltIn_Print_Area_18">#REF!</definedName>
    <definedName name="Excel_BuiltIn_Print_Area_2" localSheetId="7">#REF!</definedName>
    <definedName name="Excel_BuiltIn_Print_Area_2">#REF!</definedName>
    <definedName name="Excel_BuiltIn_Print_Area_2_1">#REF!</definedName>
    <definedName name="Excel_BuiltIn_Print_Area_20">#REF!</definedName>
    <definedName name="Excel_BuiltIn_Print_Area_24">#REF!</definedName>
    <definedName name="Excel_BuiltIn_print_Area_25">#REF!</definedName>
    <definedName name="Excel_BuiltIn_Print_Area_26_1">#REF!</definedName>
    <definedName name="Excel_BuiltIn_Print_Area_26_1_1">#REF!</definedName>
    <definedName name="Excel_BuiltIn_print_Area_26_1_2">#REF!</definedName>
    <definedName name="Excel_BuiltIn_Print_Area_28">#REF!</definedName>
    <definedName name="Excel_BuiltIn_print_Area_29">#REF!</definedName>
    <definedName name="Excel_BuiltIn_Print_Area_3_1" localSheetId="7">#REF!</definedName>
    <definedName name="Excel_BuiltIn_Print_Area_3_1">#REF!</definedName>
    <definedName name="Excel_BuiltIn_Print_Area_3_1_1">#REF!</definedName>
    <definedName name="Excel_BuiltIn_Print_Area_32">#REF!</definedName>
    <definedName name="Excel_BuiltIn_Print_Area_36">#REF!</definedName>
    <definedName name="Excel_BuiltIn_Print_Area_37">#REF!</definedName>
    <definedName name="Excel_BuiltIn_Print_Area_4_1" localSheetId="7">#REF!</definedName>
    <definedName name="Excel_BuiltIn_Print_Area_4_1">#REF!</definedName>
    <definedName name="Excel_BuiltIn_Print_Area_40">#REF!</definedName>
    <definedName name="Excel_BuiltIn_Print_Area_44">#REF!</definedName>
    <definedName name="Excel_BuiltIn_Print_Area_48">#REF!</definedName>
    <definedName name="Excel_BuiltIn_Print_Area_6_1" localSheetId="7">#REF!</definedName>
    <definedName name="Excel_BuiltIn_Print_Area_6_1">#REF!</definedName>
    <definedName name="Excel_BuiltIn_Print_Area_7_1" localSheetId="7">#REF!</definedName>
    <definedName name="Excel_BuiltIn_Print_Area_7_1">#REF!</definedName>
    <definedName name="Excel_BuiltIn_Print_Area_8">#REF!</definedName>
    <definedName name="Excel_BuiltIn_Print_Area_8_1" localSheetId="7">#REF!</definedName>
    <definedName name="Excel_BuiltIn_Print_Area_8_1">#REF!</definedName>
    <definedName name="Excel_BuiltIn_Print_Area_9">#REF!</definedName>
    <definedName name="Excel_Builtn_print_Area_13">#REF!</definedName>
    <definedName name="GGFGGFGF">#REF!</definedName>
    <definedName name="MMM">#REF!</definedName>
    <definedName name="PLANILHA">#REF!</definedName>
    <definedName name="PPPAs" localSheetId="7">#REF!</definedName>
    <definedName name="PPPAs">#REF!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loext="http://schemas.libreoffice.org/" uri="{7626C862-2A13-11E5-B345-FEFF819CDC9F}">
      <loext:extCalcPr stringRefSyntax="CalcA1ExcelA1"/>
    </ext>
  </extLst>
</workbook>
</file>

<file path=xl/calcChain.xml><?xml version="1.0" encoding="utf-8"?>
<calcChain xmlns="http://schemas.openxmlformats.org/spreadsheetml/2006/main">
  <c r="E16" i="6" l="1"/>
  <c r="E57" i="6"/>
  <c r="E37" i="6"/>
  <c r="E38" i="1"/>
  <c r="E36" i="1"/>
  <c r="E17" i="6"/>
  <c r="E18" i="6" s="1"/>
  <c r="F17" i="8"/>
  <c r="F52" i="10"/>
  <c r="F68" i="10"/>
  <c r="F49" i="10"/>
  <c r="C67" i="6"/>
  <c r="F52" i="7"/>
  <c r="E45" i="6"/>
  <c r="E38" i="6"/>
  <c r="E39" i="6" s="1"/>
  <c r="F99" i="9" s="1"/>
  <c r="E58" i="6"/>
  <c r="E59" i="6" s="1"/>
  <c r="F99" i="10" s="1"/>
  <c r="E50" i="6"/>
  <c r="E49" i="6"/>
  <c r="E48" i="6"/>
  <c r="E47" i="6"/>
  <c r="E51" i="6" s="1"/>
  <c r="E52" i="6" s="1"/>
  <c r="F98" i="10" s="1"/>
  <c r="E46" i="6"/>
  <c r="E110" i="10"/>
  <c r="E83" i="10"/>
  <c r="E74" i="10"/>
  <c r="F56" i="10"/>
  <c r="F55" i="10"/>
  <c r="F54" i="10"/>
  <c r="F53" i="10"/>
  <c r="E49" i="10"/>
  <c r="E36" i="10"/>
  <c r="E38" i="10" s="1"/>
  <c r="F24" i="10"/>
  <c r="F30" i="10" s="1"/>
  <c r="E30" i="6"/>
  <c r="E29" i="6"/>
  <c r="E28" i="6"/>
  <c r="E27" i="6"/>
  <c r="E26" i="6"/>
  <c r="E25" i="6"/>
  <c r="E31" i="6" s="1"/>
  <c r="E32" i="6" s="1"/>
  <c r="F98" i="9" s="1"/>
  <c r="E110" i="9"/>
  <c r="E83" i="9"/>
  <c r="E74" i="9"/>
  <c r="F56" i="9"/>
  <c r="F55" i="9"/>
  <c r="F54" i="9"/>
  <c r="F53" i="9"/>
  <c r="E49" i="9"/>
  <c r="E36" i="9"/>
  <c r="E38" i="9" s="1"/>
  <c r="F24" i="9"/>
  <c r="F30" i="9" s="1"/>
  <c r="F16" i="8"/>
  <c r="F11" i="8"/>
  <c r="D67" i="6"/>
  <c r="E67" i="6"/>
  <c r="B67" i="6"/>
  <c r="C26" i="8"/>
  <c r="D5" i="8"/>
  <c r="F6" i="8"/>
  <c r="E74" i="1"/>
  <c r="F54" i="4"/>
  <c r="F53" i="4"/>
  <c r="F52" i="4"/>
  <c r="F46" i="4"/>
  <c r="F45" i="4"/>
  <c r="F42" i="4"/>
  <c r="E110" i="7"/>
  <c r="E74" i="7"/>
  <c r="F114" i="10" l="1"/>
  <c r="F83" i="10"/>
  <c r="F82" i="10"/>
  <c r="F81" i="10"/>
  <c r="F80" i="10"/>
  <c r="F79" i="10"/>
  <c r="F78" i="10"/>
  <c r="F73" i="10"/>
  <c r="F72" i="10"/>
  <c r="F71" i="10"/>
  <c r="F70" i="10"/>
  <c r="F69" i="10"/>
  <c r="F74" i="10"/>
  <c r="F116" i="10" s="1"/>
  <c r="F57" i="10"/>
  <c r="F63" i="10" s="1"/>
  <c r="F62" i="10"/>
  <c r="F48" i="10"/>
  <c r="F47" i="10"/>
  <c r="F46" i="10"/>
  <c r="F45" i="10"/>
  <c r="F44" i="10"/>
  <c r="F43" i="10"/>
  <c r="F42" i="10"/>
  <c r="F41" i="10"/>
  <c r="F36" i="10"/>
  <c r="F35" i="10"/>
  <c r="F34" i="10"/>
  <c r="F114" i="9"/>
  <c r="F83" i="9"/>
  <c r="F82" i="9"/>
  <c r="F81" i="9"/>
  <c r="F80" i="9"/>
  <c r="F79" i="9"/>
  <c r="F78" i="9"/>
  <c r="F73" i="9"/>
  <c r="F72" i="9"/>
  <c r="F71" i="9"/>
  <c r="F70" i="9"/>
  <c r="F69" i="9"/>
  <c r="F68" i="9"/>
  <c r="F74" i="9" s="1"/>
  <c r="F116" i="9" s="1"/>
  <c r="F52" i="9"/>
  <c r="F57" i="9" s="1"/>
  <c r="F63" i="9" s="1"/>
  <c r="F49" i="9"/>
  <c r="F62" i="9" s="1"/>
  <c r="F48" i="9"/>
  <c r="F47" i="9"/>
  <c r="F46" i="9"/>
  <c r="F45" i="9"/>
  <c r="F44" i="9"/>
  <c r="F43" i="9"/>
  <c r="F42" i="9"/>
  <c r="F41" i="9"/>
  <c r="F36" i="9"/>
  <c r="F35" i="9"/>
  <c r="F34" i="9"/>
  <c r="F56" i="1"/>
  <c r="F55" i="1"/>
  <c r="F54" i="1"/>
  <c r="E36" i="7"/>
  <c r="E38" i="7" s="1"/>
  <c r="E49" i="7"/>
  <c r="E83" i="7"/>
  <c r="F100" i="7"/>
  <c r="F118" i="7" s="1"/>
  <c r="F56" i="7"/>
  <c r="F54" i="7"/>
  <c r="F53" i="7"/>
  <c r="F24" i="7"/>
  <c r="F30" i="7" s="1"/>
  <c r="C66" i="4"/>
  <c r="D61" i="4"/>
  <c r="F53" i="1"/>
  <c r="E49" i="1"/>
  <c r="E83" i="1"/>
  <c r="F24" i="1"/>
  <c r="F30" i="1" s="1"/>
  <c r="F35" i="1" s="1"/>
  <c r="F99" i="1"/>
  <c r="E9" i="6"/>
  <c r="E8" i="6"/>
  <c r="E7" i="6"/>
  <c r="E6" i="6"/>
  <c r="E5" i="6"/>
  <c r="E4" i="6"/>
  <c r="D15" i="5"/>
  <c r="F15" i="5" s="1"/>
  <c r="D14" i="5"/>
  <c r="F14" i="5" s="1"/>
  <c r="D13" i="5"/>
  <c r="F13" i="5" s="1"/>
  <c r="D12" i="5"/>
  <c r="F12" i="5" s="1"/>
  <c r="D11" i="5"/>
  <c r="F11" i="5" s="1"/>
  <c r="D10" i="5"/>
  <c r="F10" i="5" s="1"/>
  <c r="D9" i="5"/>
  <c r="F9" i="5" s="1"/>
  <c r="D8" i="5"/>
  <c r="F8" i="5" s="1"/>
  <c r="D7" i="5"/>
  <c r="F7" i="5" s="1"/>
  <c r="D6" i="5"/>
  <c r="F6" i="5" s="1"/>
  <c r="D5" i="5"/>
  <c r="F5" i="5" s="1"/>
  <c r="D4" i="5"/>
  <c r="F4" i="5" s="1"/>
  <c r="G56" i="4"/>
  <c r="E110" i="1"/>
  <c r="F16" i="5" l="1"/>
  <c r="F34" i="1"/>
  <c r="D15" i="8"/>
  <c r="D10" i="8"/>
  <c r="D4" i="8"/>
  <c r="F97" i="10"/>
  <c r="F97" i="1"/>
  <c r="F97" i="9"/>
  <c r="F100" i="10"/>
  <c r="F118" i="10" s="1"/>
  <c r="F37" i="10"/>
  <c r="F117" i="10"/>
  <c r="F93" i="10"/>
  <c r="F91" i="10"/>
  <c r="F37" i="9"/>
  <c r="F38" i="9" s="1"/>
  <c r="F61" i="9" s="1"/>
  <c r="F64" i="9" s="1"/>
  <c r="F115" i="9" s="1"/>
  <c r="F117" i="9"/>
  <c r="F93" i="9"/>
  <c r="F91" i="9"/>
  <c r="E10" i="6"/>
  <c r="E11" i="6" s="1"/>
  <c r="F82" i="7"/>
  <c r="F81" i="7"/>
  <c r="F80" i="7"/>
  <c r="F114" i="7"/>
  <c r="F80" i="1"/>
  <c r="F82" i="1"/>
  <c r="F79" i="1"/>
  <c r="F81" i="1"/>
  <c r="F78" i="1"/>
  <c r="F52" i="1"/>
  <c r="F57" i="1" s="1"/>
  <c r="F63" i="1" s="1"/>
  <c r="F73" i="1"/>
  <c r="F72" i="1"/>
  <c r="F71" i="1"/>
  <c r="F70" i="1"/>
  <c r="F69" i="1"/>
  <c r="F68" i="1"/>
  <c r="F74" i="1" s="1"/>
  <c r="F116" i="1" s="1"/>
  <c r="F83" i="1"/>
  <c r="F91" i="1" s="1"/>
  <c r="F70" i="7"/>
  <c r="F71" i="7"/>
  <c r="F72" i="7"/>
  <c r="F73" i="7"/>
  <c r="F69" i="7"/>
  <c r="F57" i="7"/>
  <c r="F63" i="7" s="1"/>
  <c r="F35" i="7"/>
  <c r="F79" i="7"/>
  <c r="F78" i="7"/>
  <c r="F68" i="7"/>
  <c r="F48" i="7"/>
  <c r="F47" i="7"/>
  <c r="F46" i="7"/>
  <c r="F45" i="7"/>
  <c r="F44" i="7"/>
  <c r="F43" i="7"/>
  <c r="F42" i="7"/>
  <c r="F41" i="7"/>
  <c r="F34" i="7"/>
  <c r="F83" i="7"/>
  <c r="F117" i="7" s="1"/>
  <c r="F114" i="1"/>
  <c r="F49" i="1"/>
  <c r="F62" i="1" s="1"/>
  <c r="F48" i="1"/>
  <c r="F47" i="1"/>
  <c r="F46" i="1"/>
  <c r="F45" i="1"/>
  <c r="F44" i="1"/>
  <c r="F43" i="1"/>
  <c r="F42" i="1"/>
  <c r="F41" i="1"/>
  <c r="F36" i="1"/>
  <c r="F37" i="1" s="1"/>
  <c r="F38" i="10" l="1"/>
  <c r="F61" i="10" s="1"/>
  <c r="F64" i="10" s="1"/>
  <c r="F115" i="10" s="1"/>
  <c r="F119" i="10" s="1"/>
  <c r="F104" i="10"/>
  <c r="F105" i="10" s="1"/>
  <c r="F109" i="10"/>
  <c r="F108" i="10"/>
  <c r="F107" i="10"/>
  <c r="D106" i="10"/>
  <c r="F100" i="9"/>
  <c r="F118" i="9" s="1"/>
  <c r="F119" i="9" s="1"/>
  <c r="F98" i="1"/>
  <c r="F100" i="1" s="1"/>
  <c r="F118" i="1" s="1"/>
  <c r="F109" i="9"/>
  <c r="F108" i="9"/>
  <c r="F107" i="9"/>
  <c r="D106" i="9"/>
  <c r="F104" i="9"/>
  <c r="F93" i="1"/>
  <c r="F38" i="1"/>
  <c r="F61" i="1" s="1"/>
  <c r="F64" i="1" s="1"/>
  <c r="F49" i="7"/>
  <c r="F62" i="7" s="1"/>
  <c r="F117" i="1"/>
  <c r="F74" i="7"/>
  <c r="F116" i="7" s="1"/>
  <c r="F36" i="7"/>
  <c r="F93" i="7"/>
  <c r="F91" i="7"/>
  <c r="F115" i="1"/>
  <c r="F121" i="10" l="1"/>
  <c r="E15" i="8" s="1"/>
  <c r="F119" i="1"/>
  <c r="F105" i="9"/>
  <c r="F121" i="9" s="1"/>
  <c r="F37" i="7"/>
  <c r="F38" i="7" s="1"/>
  <c r="F61" i="7" s="1"/>
  <c r="F64" i="7" s="1"/>
  <c r="F115" i="7" s="1"/>
  <c r="F104" i="1"/>
  <c r="F110" i="10" l="1"/>
  <c r="F120" i="10" s="1"/>
  <c r="F110" i="9"/>
  <c r="F120" i="9" s="1"/>
  <c r="F119" i="7"/>
  <c r="F107" i="1"/>
  <c r="D106" i="1"/>
  <c r="F109" i="1"/>
  <c r="F108" i="1"/>
  <c r="F105" i="1"/>
  <c r="F121" i="1" s="1"/>
  <c r="E4" i="8" s="1"/>
  <c r="E10" i="8" l="1"/>
  <c r="F110" i="1"/>
  <c r="F120" i="1" s="1"/>
  <c r="D106" i="7"/>
  <c r="F107" i="7"/>
  <c r="F109" i="7"/>
  <c r="F108" i="7"/>
  <c r="F104" i="7"/>
  <c r="F105" i="7" s="1"/>
  <c r="I4" i="8" l="1"/>
  <c r="G4" i="8"/>
  <c r="I10" i="8"/>
  <c r="G10" i="8"/>
  <c r="I15" i="8"/>
  <c r="G15" i="8"/>
  <c r="H4" i="8"/>
  <c r="F110" i="7"/>
  <c r="F120" i="7" l="1"/>
  <c r="F121" i="7" s="1"/>
  <c r="E5" i="8" s="1"/>
  <c r="G16" i="8"/>
  <c r="H15" i="8"/>
  <c r="H16" i="8" s="1"/>
  <c r="G11" i="8"/>
  <c r="H10" i="8"/>
  <c r="H11" i="8" s="1"/>
  <c r="I5" i="8"/>
  <c r="G5" i="8"/>
  <c r="H5" i="8" l="1"/>
  <c r="H6" i="8" s="1"/>
  <c r="H17" i="8" s="1"/>
  <c r="J30" i="8" s="1"/>
  <c r="G6" i="8"/>
  <c r="G17" i="8" s="1"/>
</calcChain>
</file>

<file path=xl/sharedStrings.xml><?xml version="1.0" encoding="utf-8"?>
<sst xmlns="http://schemas.openxmlformats.org/spreadsheetml/2006/main" count="1138" uniqueCount="330">
  <si>
    <t>QUADRO RESUMO</t>
  </si>
  <si>
    <t>MAPA</t>
  </si>
  <si>
    <t>ITEM</t>
  </si>
  <si>
    <t>ESPECIFICAÇÃO</t>
  </si>
  <si>
    <t>CATSER</t>
  </si>
  <si>
    <t>VALOR SALÁRIO</t>
  </si>
  <si>
    <t>VALOR POSTO</t>
  </si>
  <si>
    <t>QUANT.</t>
  </si>
  <si>
    <t>VALOR MENSAL</t>
  </si>
  <si>
    <t>VALOR ANUAL</t>
  </si>
  <si>
    <t xml:space="preserve">FATOR K </t>
  </si>
  <si>
    <t>Carregador (Estiva)</t>
  </si>
  <si>
    <t>Obs.: o Fator K elevado se justifica com a inclusão de equipamentos duráveis de valor agregado, extremamente necessários para a devida movimentação e segurança da carga a serem transportadas pelos carregadores</t>
  </si>
  <si>
    <t>Supervisor</t>
  </si>
  <si>
    <t>VALOR TOTAL</t>
  </si>
  <si>
    <t>-</t>
  </si>
  <si>
    <t>MDA</t>
  </si>
  <si>
    <t>MPA</t>
  </si>
  <si>
    <t>TOTAL GERAL</t>
  </si>
  <si>
    <t>Carregadores por Ministério</t>
  </si>
  <si>
    <t>Postos</t>
  </si>
  <si>
    <t xml:space="preserve">Supervisor </t>
  </si>
  <si>
    <t>INMET</t>
  </si>
  <si>
    <t>TOTAL</t>
  </si>
  <si>
    <t xml:space="preserve">                PLANILHA DE CUSTOS E FORMAÇÃO DE PREÇOS</t>
  </si>
  <si>
    <t>DISCRIMINAÇÃO DOS SERVIÇOS</t>
  </si>
  <si>
    <t>MAPA/ PREGÃO XXX</t>
  </si>
  <si>
    <t>SUPERVISOR DE PESSOAL – 44 horas</t>
  </si>
  <si>
    <t>A</t>
  </si>
  <si>
    <t>Data de apresentação da proposta</t>
  </si>
  <si>
    <t>B</t>
  </si>
  <si>
    <t>Município</t>
  </si>
  <si>
    <t>Brasília-DF</t>
  </si>
  <si>
    <t>C</t>
  </si>
  <si>
    <t>Ano do Acordo, Convenção ou Dissídio Coletivo</t>
  </si>
  <si>
    <t>D</t>
  </si>
  <si>
    <t>Nº de meses de execução contratual</t>
  </si>
  <si>
    <t>E</t>
  </si>
  <si>
    <t>Sindicato representativo da categoria</t>
  </si>
  <si>
    <t>SINDISERVIÇOS</t>
  </si>
  <si>
    <t>F</t>
  </si>
  <si>
    <t>Convenção Coletiva de Trabalho - CCT/2025 – REGISTRO</t>
  </si>
  <si>
    <t>MR004385/2025</t>
  </si>
  <si>
    <t>IDENTIFICAÇÃO DO SERVIÇO</t>
  </si>
  <si>
    <t>Tipo de Serviço</t>
  </si>
  <si>
    <t>Unidade de Medida</t>
  </si>
  <si>
    <t>Quantidade total a contratar (em função da unidade de medida)</t>
  </si>
  <si>
    <t>SUPERVISOR</t>
  </si>
  <si>
    <t>Posto</t>
  </si>
  <si>
    <t>CONTRATAÇÃO/2025</t>
  </si>
  <si>
    <t>DADOS PARA COMPOSIÇÃO DOS CUSTOS REFERENTES À MÃO-DE-OBRA</t>
  </si>
  <si>
    <t>Tipo de serviço (mesmo serviço com características distintas)</t>
  </si>
  <si>
    <t>SUPERVISOR DE PESSOAL</t>
  </si>
  <si>
    <t>Classificação Brasileira de Ocupações (CBO)</t>
  </si>
  <si>
    <t>3423-15</t>
  </si>
  <si>
    <t>Salário Nominativo da Categoria Profissional</t>
  </si>
  <si>
    <t>Categoria profissional (vinculada à execução contratual)</t>
  </si>
  <si>
    <t>Data base da categoria (dia/mês/ano)</t>
  </si>
  <si>
    <t>Sindicato da Categoria</t>
  </si>
  <si>
    <t>MÓDULO 1 - COMPOSIÇÃO DA REMUNERAÇÃO</t>
  </si>
  <si>
    <t>COMPOSIÇÃO DA REMUNERAÇÃO</t>
  </si>
  <si>
    <t>VALOR (R$)</t>
  </si>
  <si>
    <t>Salário Base</t>
  </si>
  <si>
    <t>Horas Extras</t>
  </si>
  <si>
    <t>Adicional Insalubridade</t>
  </si>
  <si>
    <t>Adicional Noturno</t>
  </si>
  <si>
    <t>Adicional de Hora Noturna Reduzida</t>
  </si>
  <si>
    <t>Outros (especificar) -</t>
  </si>
  <si>
    <t>TOTAL DO MÓDULO 1</t>
  </si>
  <si>
    <t>.</t>
  </si>
  <si>
    <t>MÓDULO 2 – ENCARGOS E BENEFÍCIOS ANUAIS, MENSAIS E DIÁRIOS</t>
  </si>
  <si>
    <t>Submódulo 2.1 - 13º Salário, Férias e Adicional de Férias</t>
  </si>
  <si>
    <t>13º Salário (Lei 4090/62, Inciso VIII e Art. 7º CF 88)</t>
  </si>
  <si>
    <t>Adicional de Férias Gozadas (Art. 7, Inciso XVII CF/88 e Súmula 328/TST)</t>
  </si>
  <si>
    <t>TOTAL SUBMÓDULO 2.1</t>
  </si>
  <si>
    <t>Incidência do submódulo 2.2 sobre o 13º salário, Férias e Adicional de Férias</t>
  </si>
  <si>
    <t>Total</t>
  </si>
  <si>
    <t>Submódulo 2.2 -Encargos previdenciários (GPS) e FGTS e Outras Contribuições</t>
  </si>
  <si>
    <t xml:space="preserve">INSS (Art. 22, Inciso I da Lei 8.212/91) </t>
  </si>
  <si>
    <t>Salário Educação (Art. 3, Inciso I do Decreto 87.043/82)</t>
  </si>
  <si>
    <t>Riscos Ambientais de Trabalho (Decreto 6.042/2007 e Lei 10.666/2003)</t>
  </si>
  <si>
    <t xml:space="preserve">SESC ou SESI  (Decreto 61.836/67) </t>
  </si>
  <si>
    <t xml:space="preserve">SENAI – SENAC (Decreto 61.843/67) </t>
  </si>
  <si>
    <t>SEBRAE  (Decreto 99.570/90)</t>
  </si>
  <si>
    <t>G</t>
  </si>
  <si>
    <t>INCRA (Lei 7.787 de 30/06/89 e DL 1.146/70)</t>
  </si>
  <si>
    <t>H</t>
  </si>
  <si>
    <t xml:space="preserve">FGTS (Art. 15 da Lei 8.036/90 e Art. 7º, Inciso III da CF/88) </t>
  </si>
  <si>
    <t>TOTAL SUBMÓDULO 2.2</t>
  </si>
  <si>
    <t>Submódulo 2.3 - Benefícios Mensais e Diários</t>
  </si>
  <si>
    <t>Transporte</t>
  </si>
  <si>
    <t>Auxílio-Refeição/Alimentação</t>
  </si>
  <si>
    <r>
      <t xml:space="preserve">Auxílio Saúde </t>
    </r>
    <r>
      <rPr>
        <sz val="9"/>
        <color rgb="FFFF0000"/>
        <rFont val="Calibri"/>
        <family val="2"/>
      </rPr>
      <t>(Conforme exigido em CCT)</t>
    </r>
  </si>
  <si>
    <r>
      <t xml:space="preserve">Assistência odontológica </t>
    </r>
    <r>
      <rPr>
        <sz val="9"/>
        <color rgb="FFFF0000"/>
        <rFont val="Calibri"/>
        <family val="2"/>
      </rPr>
      <t>(Conforme exigido em CCT)</t>
    </r>
  </si>
  <si>
    <r>
      <rPr>
        <sz val="9"/>
        <rFont val="Calibri"/>
        <family val="2"/>
      </rPr>
      <t>Auxílio Funeral</t>
    </r>
    <r>
      <rPr>
        <sz val="9"/>
        <color rgb="FFFF0000"/>
        <rFont val="Calibri"/>
        <family val="2"/>
        <charset val="1"/>
      </rPr>
      <t xml:space="preserve"> (Conforme exigido em CCT)</t>
    </r>
  </si>
  <si>
    <t>TOTAL SUBMÓDULO 2.3</t>
  </si>
  <si>
    <t>QUADRO-RESUMO DO MÓDULO 2 - ENCARGOS, BENEFÍCIOS ANUAIS, MENSAIS E DIÁRIOS</t>
  </si>
  <si>
    <t>DESCRIÇÃO</t>
  </si>
  <si>
    <t>13º Salário, Férias e Adicional de Férias</t>
  </si>
  <si>
    <t>GPS, FGTS e Outras Contribuições</t>
  </si>
  <si>
    <t>Benefícios Mensais e Diários</t>
  </si>
  <si>
    <t>TOTAL DO MÓDULO 2</t>
  </si>
  <si>
    <t>MÓDULO 3 – PROVISÃO PARA RESCISÃO</t>
  </si>
  <si>
    <t>PROVISÃO PARA RESCISÃO</t>
  </si>
  <si>
    <t>%</t>
  </si>
  <si>
    <t>AVISO PRÉVIO INDENIZADO (Art. 487 CLT e Inciso XXI do Art. 7º
CF/88)</t>
  </si>
  <si>
    <t xml:space="preserve">FGTS SOBRE AVISO PRÉVIO INDENIZADO (Súmula 305 TST e IN 99 do Ministério do Trabalho) </t>
  </si>
  <si>
    <t>Multa do FGTS e Contribuição Social sobre Aviso Prévio Indenizado</t>
  </si>
  <si>
    <t xml:space="preserve">AVISO PRÉVIO TRABALHADO (CLT Art. 488, § Único e Art. 7º Inciso
XXI da CF/88) </t>
  </si>
  <si>
    <t>Incidência dos encargos do submodulo 2.2 sobre o Aviso Previo Trabalhado</t>
  </si>
  <si>
    <t>MULTA DO FGTS (Art. 487 CLT e Art. 10, Inciso I, Disp. Trans. CF/88)</t>
  </si>
  <si>
    <t>TOTAL DO SUMÓDULO 3</t>
  </si>
  <si>
    <t>MÓDULO 4 – CUSTO DE REPOSIÇÃO DO PROFISSIONAL AUSENTE</t>
  </si>
  <si>
    <t>Submódulo 4.1 - Ausências Legais</t>
  </si>
  <si>
    <t>Substituto na cobertura de Férias</t>
  </si>
  <si>
    <t>Substituto na cobertura de ausências legais</t>
  </si>
  <si>
    <t>Reposição de Afastamentos Por Doença e Acidente (Art. 18 da Lei 8.212/91 e Art. 476 CLT e Tema 482 do STJ)</t>
  </si>
  <si>
    <t>Afastamento maternidade</t>
  </si>
  <si>
    <t>Licença Paternidade</t>
  </si>
  <si>
    <t>TOTAL SUBMÓDULO 4.1</t>
  </si>
  <si>
    <t>Submódulo 4.2 - Intrajornada</t>
  </si>
  <si>
    <r>
      <t xml:space="preserve">Intervalo para Repouso ou Alimentação </t>
    </r>
    <r>
      <rPr>
        <sz val="9"/>
        <color rgb="FFFF0000"/>
        <rFont val="Calibri"/>
        <family val="2"/>
      </rPr>
      <t>(Não se aplica)</t>
    </r>
  </si>
  <si>
    <t>TOTAL SUBMÓDULO 4.2</t>
  </si>
  <si>
    <t>QUADRO-RESUMO DO MÓDULO 4 - CUSTO DE REPOSIÇÃO DO PROFISSIONAL AUSENTE</t>
  </si>
  <si>
    <t>Módulo 4 - Custo de Reposição do Profissional Ausente</t>
  </si>
  <si>
    <t>Ausências Legais</t>
  </si>
  <si>
    <r>
      <t xml:space="preserve">Intrajornada </t>
    </r>
    <r>
      <rPr>
        <sz val="9"/>
        <color rgb="FFFF0000"/>
        <rFont val="Calibri"/>
        <family val="2"/>
      </rPr>
      <t>(Não se aplica)</t>
    </r>
  </si>
  <si>
    <t>TOTAL DO MÓDULO 4</t>
  </si>
  <si>
    <t>MÓDULO 5 – INSUMOS DIVERSOS</t>
  </si>
  <si>
    <t>INSUMOS DIVERSOS</t>
  </si>
  <si>
    <r>
      <t>Uniformes e EPI's</t>
    </r>
    <r>
      <rPr>
        <sz val="9"/>
        <color rgb="FFFF0000"/>
        <rFont val="Calibri"/>
        <family val="2"/>
      </rPr>
      <t xml:space="preserve"> (Não se aplica)</t>
    </r>
  </si>
  <si>
    <r>
      <t xml:space="preserve">Materiais </t>
    </r>
    <r>
      <rPr>
        <sz val="9"/>
        <color rgb="FFFF0000"/>
        <rFont val="Calibri"/>
        <family val="2"/>
      </rPr>
      <t>(Não se aplica)</t>
    </r>
  </si>
  <si>
    <t>Plataforma de ponto digital</t>
  </si>
  <si>
    <t>TOTAL DO MÓDULO 5</t>
  </si>
  <si>
    <t>MÓDULO 6 – CUSTOS INDIRETOS, TRIBUTOS E LUCRO</t>
  </si>
  <si>
    <t>CUSTOS INDIRETOS, TRIBUTOS E LUCRO</t>
  </si>
  <si>
    <t>Custos Indiretos</t>
  </si>
  <si>
    <t>Lucro</t>
  </si>
  <si>
    <t>TRIBUTOS</t>
  </si>
  <si>
    <t>Base Cálculo</t>
  </si>
  <si>
    <t>C.1</t>
  </si>
  <si>
    <t>PIS</t>
  </si>
  <si>
    <t>C.2</t>
  </si>
  <si>
    <t>COFINS</t>
  </si>
  <si>
    <t>C.3</t>
  </si>
  <si>
    <t>ISS</t>
  </si>
  <si>
    <t>TOTAL DO MÓDULO 6</t>
  </si>
  <si>
    <t>QUADRO RESUMO  DO CUSTO POR EMPREGADO</t>
  </si>
  <si>
    <t>Mão-de-Obra vinculada à execução contratual (valor por empregado)</t>
  </si>
  <si>
    <t>Subtotal (A + B + C + D + E)</t>
  </si>
  <si>
    <t>Valor Total por Empregado</t>
  </si>
  <si>
    <t>CARREGADOR/ESTIVA - 44 horas</t>
  </si>
  <si>
    <t>CARREGADOR</t>
  </si>
  <si>
    <t>7832-10</t>
  </si>
  <si>
    <r>
      <t xml:space="preserve">Auxílio Funeral </t>
    </r>
    <r>
      <rPr>
        <sz val="9"/>
        <color rgb="FFFF0000"/>
        <rFont val="Calibri"/>
        <family val="2"/>
      </rPr>
      <t>(Conforme exigido em CCT)</t>
    </r>
  </si>
  <si>
    <t>Intrajornada</t>
  </si>
  <si>
    <t>Uniformes e EPI's</t>
  </si>
  <si>
    <t xml:space="preserve">Materiais </t>
  </si>
  <si>
    <t>Base
Racional</t>
  </si>
  <si>
    <t>PLANILHA DE EQUIPAMENTOS/FERRAMENTAS - MAPA</t>
  </si>
  <si>
    <t>DESCRIÇÃO/ESPECIFICAÇÃO</t>
  </si>
  <si>
    <t>QUANTIDADE</t>
  </si>
  <si>
    <t>VALOR UNITÁRIO</t>
  </si>
  <si>
    <t>PRAZO VIDA ÚTIL (ANOS)</t>
  </si>
  <si>
    <t>Kits de chaves de fenda e phillips (6peças)</t>
  </si>
  <si>
    <t>Kits de chaves Allen</t>
  </si>
  <si>
    <t>Parafusadeira a bateria 12v c/ maleta c/ kit de peças</t>
  </si>
  <si>
    <t>Carro (carrinho) armazém de 2 rodas 300kg</t>
  </si>
  <si>
    <t>Carro (carrinho) Plataforma, em ferro – capacidade 500 kg</t>
  </si>
  <si>
    <t>Carro (carrinho) Plataforma fechado em tubo (Água)</t>
  </si>
  <si>
    <t>VALOR TOTAL DO MATERIAL</t>
  </si>
  <si>
    <t>VALOR MENSAL POR EMPREGADO P/ 12 MESES</t>
  </si>
  <si>
    <t>PONTO BIOMÉTRICO</t>
  </si>
  <si>
    <t>Ponto Eletrônico Digital  (App de Marcação)</t>
  </si>
  <si>
    <t>Duração do Contrato</t>
  </si>
  <si>
    <t>PLANILHA DE EQUIPAMENTOS/FERRAMENTAS - MDA</t>
  </si>
  <si>
    <t>PLANILHA DE EQUIPAMENTOS/FERRAMENTAS - MPA</t>
  </si>
  <si>
    <t>Distribuição Equipamento de Transpoorte</t>
  </si>
  <si>
    <t>Carro Armazém</t>
  </si>
  <si>
    <t>Carro Plataforma</t>
  </si>
  <si>
    <t>Carro (Água)</t>
  </si>
  <si>
    <t>PLANILHA DE UNIFORMES e EPIs P/ EMPREGADO</t>
  </si>
  <si>
    <t>DURABILIDADE (MESES)</t>
  </si>
  <si>
    <t>RATEIO MENSAL</t>
  </si>
  <si>
    <t>Calça jeans</t>
  </si>
  <si>
    <t>Camisa pólo de manga curta</t>
  </si>
  <si>
    <t>Botinas de couro c/ biqueira de aço</t>
  </si>
  <si>
    <t>Kit 06 pares meia de algodão branca</t>
  </si>
  <si>
    <t>Luva tricotada anti-corte com palma em poliuretano</t>
  </si>
  <si>
    <t>Luva de vaqueta de raspa 20 cm</t>
  </si>
  <si>
    <t>Mascara de proteção</t>
  </si>
  <si>
    <t>Cinta lombar c/ suspensórios</t>
  </si>
  <si>
    <t>Capacete de proteção</t>
  </si>
  <si>
    <t>Óculos de Segurança</t>
  </si>
  <si>
    <t>Capa de Chuva</t>
  </si>
  <si>
    <t>Jaleco profissional em brim pesado</t>
  </si>
  <si>
    <t>VALOR TOTAL MENSAL POR EMPREGADO</t>
  </si>
  <si>
    <t>MEMORIAL DE CÁLCULOS  DOS ENCARGOS SOCIAIS</t>
  </si>
  <si>
    <t>Módulo 1: Composição da Remuneração</t>
  </si>
  <si>
    <t xml:space="preserve">MÓDULO1 </t>
  </si>
  <si>
    <t>Composição da Remuneração</t>
  </si>
  <si>
    <t>R$</t>
  </si>
  <si>
    <t xml:space="preserve">Salário Base </t>
  </si>
  <si>
    <t>Conforme CCT da categoria MR004385/2025</t>
  </si>
  <si>
    <t>SINDBOMBEIROS DF-2019</t>
  </si>
  <si>
    <t>Adicional de periculosidade</t>
  </si>
  <si>
    <t>Art. 193 da CLT</t>
  </si>
  <si>
    <t xml:space="preserve">Adicional de Insalubridade </t>
  </si>
  <si>
    <t>10%, 20% ou 40%</t>
  </si>
  <si>
    <t>Art. 192 da CLT</t>
  </si>
  <si>
    <t>Adicional noturno</t>
  </si>
  <si>
    <t>Art. 73 da CLT</t>
  </si>
  <si>
    <t>Adicional de hora noturna reduzida</t>
  </si>
  <si>
    <t>MÓDULO 2</t>
  </si>
  <si>
    <t>ENCARGOS E BENEFICIOS ANUAIS, MENSAIS E DIÁRIOS</t>
  </si>
  <si>
    <t>Submódulo 2.1  - 13º (Décimo Terceiro) Salário, Férias e Adicional de Férias</t>
  </si>
  <si>
    <t>Submódulo 2.1</t>
  </si>
  <si>
    <t>CÁLCULO</t>
  </si>
  <si>
    <t>FÓRMULAS</t>
  </si>
  <si>
    <t>BASE LEGAL</t>
  </si>
  <si>
    <t xml:space="preserve">13º (Décimo Terceiro) Salário </t>
  </si>
  <si>
    <t>Cálculo: 8,33 %</t>
  </si>
  <si>
    <t>[(1/12)x100] = 8,333%</t>
  </si>
  <si>
    <t>Art. 7º, VIII, CF/88</t>
  </si>
  <si>
    <t xml:space="preserve">Férias e Adicional de férias (Férias + Adicional </t>
  </si>
  <si>
    <t>Cálculo: 12,10%</t>
  </si>
  <si>
    <t>(Férias + Adicional = 9,075% + 3,025% = 12,10%)</t>
  </si>
  <si>
    <t>Art. 7º, XVII, CF/88./ IN 05/2017</t>
  </si>
  <si>
    <t xml:space="preserve">Incidência do submódulo 2.2 sobre o submódulo 2.1 </t>
  </si>
  <si>
    <t>Cálculo: 7,21%</t>
  </si>
  <si>
    <t>35,30% x (8,33%+12,10%)=7,21%</t>
  </si>
  <si>
    <t>Submódulo 2.2</t>
  </si>
  <si>
    <t>Encargos Previdenciários(GPS), Fundo de Garantia por tempo de Serviço(FGTS) e outras contribuições</t>
  </si>
  <si>
    <t>Submódulo 2,2 - Encargos previdenciários e FGTS</t>
  </si>
  <si>
    <t>2.2</t>
  </si>
  <si>
    <t xml:space="preserve">INSS  </t>
  </si>
  <si>
    <t>cálculo 20%</t>
  </si>
  <si>
    <t>conforme legislação</t>
  </si>
  <si>
    <t xml:space="preserve"> Art. 22, Inciso I, da Lei nº 8.212/91.</t>
  </si>
  <si>
    <t xml:space="preserve">Salário Educação </t>
  </si>
  <si>
    <t>cálculo 2,5%</t>
  </si>
  <si>
    <t>Art. 3º, Inciso I, Decreto n.º 87.043/82.</t>
  </si>
  <si>
    <t>Riscos Ambientais de Trabalho</t>
  </si>
  <si>
    <t>cálculo 1,50</t>
  </si>
  <si>
    <t>Decreto 60.42/2007 e Lei 10.666/2003 Anexo V do Decreto n.º 3.048/1999 = RAT 3% X SAT 0,50%</t>
  </si>
  <si>
    <t xml:space="preserve">SESI ou SESC </t>
  </si>
  <si>
    <t>cálculo 1,50%</t>
  </si>
  <si>
    <t>Decreto 61.836/67 Art. 3º, Lei n.º 8.036/90.</t>
  </si>
  <si>
    <t>SANAI / SENAC</t>
  </si>
  <si>
    <t xml:space="preserve"> cálculo    1%</t>
  </si>
  <si>
    <t>Decreto 61.843/67 Decreto n.º 2.318/86.</t>
  </si>
  <si>
    <t xml:space="preserve">SEBRAE </t>
  </si>
  <si>
    <t>cálculo   0,6%</t>
  </si>
  <si>
    <t>Decreto 99.570/90 Art. 8º, Lei n.º 8.029/90 e Lei n.º 8.154/90</t>
  </si>
  <si>
    <t xml:space="preserve">INCRA </t>
  </si>
  <si>
    <t>cálculo  0,20%</t>
  </si>
  <si>
    <t>Lei n.º 7.787/89 e DL n.º 1.146/70.</t>
  </si>
  <si>
    <t xml:space="preserve">FGTS </t>
  </si>
  <si>
    <t>cálculo  8%</t>
  </si>
  <si>
    <t>Art. 15, Lei nº 8.036/90 e Art. 7º, III, CF.</t>
  </si>
  <si>
    <t>Sumódulo 2.3</t>
  </si>
  <si>
    <t xml:space="preserve">Transporte </t>
  </si>
  <si>
    <t>2vt x R$ 5,5 x dias trabalhados</t>
  </si>
  <si>
    <t>(2 x 5,5 x quant. dias)</t>
  </si>
  <si>
    <t>Art. 7º do Decreto  nº 95.247/87</t>
  </si>
  <si>
    <t>Dedução legal de 6% sobre o salário</t>
  </si>
  <si>
    <t>Salário  x 6%</t>
  </si>
  <si>
    <t>(salário x 6%)</t>
  </si>
  <si>
    <t xml:space="preserve">Auxilio Alimentação </t>
  </si>
  <si>
    <t>44,30 x quant. dias</t>
  </si>
  <si>
    <t>44,30 x quant. Dias trabalhados</t>
  </si>
  <si>
    <t>conforme CCT da categoria MR004385/2025</t>
  </si>
  <si>
    <t>Plano de Saúde</t>
  </si>
  <si>
    <t>Assistência odontológica</t>
  </si>
  <si>
    <t>Auxilio funeral/Seguro de vida</t>
  </si>
  <si>
    <t>Módulo 3 -  Provisões para Rescisão</t>
  </si>
  <si>
    <t>MÓDULO 3</t>
  </si>
  <si>
    <t>Provisões para Rescisão</t>
  </si>
  <si>
    <t>Aviso prévio indenizado</t>
  </si>
  <si>
    <t>(5,55%) x (1/12) = 0,46% incide sobre a base de cálculo.
OBS:
5,55% = dado estatístico, em regra, utilizado. Ler o Acórdão TCU nº 1.904/2007.
1/12= (1 mês não trabalhado/12 meses)</t>
  </si>
  <si>
    <t>Incidência do FGTS sobre aviso prévio indenizado</t>
  </si>
  <si>
    <t>FGTS 8% x o item A do submódulo 4.4</t>
  </si>
  <si>
    <t>Multa sobre FGTS e contribuições sociais sobre o aviso prévio indenizado</t>
  </si>
  <si>
    <r>
      <rPr>
        <sz val="10"/>
        <color theme="1"/>
        <rFont val="Calibri"/>
        <family val="2"/>
      </rPr>
      <t xml:space="preserve">(Remuneração + 13º salário + Férias + Adicional de férias) x 50% multa x 8% Fgts x 0,9 x 0,5 = 2,15  
1 Remuneração + 0,0833 13º Salário + 0,0833 Férias + 0,0278 Adic.Férias) x 0,5 Multa x 0,08 FGTS x 0,9 x 0,5 = 2,15                                                                                                              </t>
    </r>
    <r>
      <rPr>
        <b/>
        <sz val="10"/>
        <color theme="1"/>
        <rFont val="Calibri"/>
        <family val="2"/>
      </rPr>
      <t xml:space="preserve">OBS: Para os órgão que trabalham com conta vinculada a soma das multas do FGTS (itens C +F) deve ser igual a 5% </t>
    </r>
  </si>
  <si>
    <t>Aviso prévio trabalhado</t>
  </si>
  <si>
    <t>Artigos, 7°, inciso XXI, da CF/88, 477, 487 e 491 da CLT, considerando a redução da jornada de trabalho de 7 dias. ((7/30)/12 x 100 = 1,94%</t>
  </si>
  <si>
    <t>Incidência dos encargos do submódulo 2.2 sobre aviso prévio trabalhado</t>
  </si>
  <si>
    <t>(Submódulo 2.2 x 1,94%)*100</t>
  </si>
  <si>
    <t>Multa sobre FGTS e contribuições sociais sobre o aviso prévio trabalhado</t>
  </si>
  <si>
    <t xml:space="preserve">Para os órgão que trabalham com conta vinculada a soma das multas do FGTS (itens C +F) deve ser igual a 4%, conforme Lei nº 13.932/19, em vigor desde 2020. </t>
  </si>
  <si>
    <t>MÓDULO 4</t>
  </si>
  <si>
    <t xml:space="preserve"> Custo de Reposição do Profissional Ausente</t>
  </si>
  <si>
    <t>Submódulo 4.1</t>
  </si>
  <si>
    <t xml:space="preserve">Substituição na cobertura de Férias </t>
  </si>
  <si>
    <t>Essa rubrica diz respeito somente ao pagamento do substituto de férias, IN 05/2017</t>
  </si>
  <si>
    <t>Art.473 e 83 da CLT.</t>
  </si>
  <si>
    <t>Substituto na cobertura de Ausências Legais</t>
  </si>
  <si>
    <t>art. 473 da CLT descreve as motivações de faltas de empregados ao serviço sem que haja prejuízo do salário correspondente. São eles: Por morte do cônjuge, ascendente ou descendente  02 dias; Registro de nascimento de filho  01 dia;  Casamento  03 dias; Doação de sangue  01 dia;  Alistamento eleitoral  02 dias;  Exigência do serviço militar  01 dia. Artigos 473, incisos I a IX, e 822 do Decreto-Lei 5.452/1943 - CLT. Considerando o dado estatístico de 1 ausencia no ano, temos ((1/30)/12) x 100 = 0,28%</t>
  </si>
  <si>
    <t>Substituto na cobertura de Licença-Paternidade</t>
  </si>
  <si>
    <t>Artigos 7°, inciso XIX, da CF/88 elO, § 1°, da CLT. Para o calculo ultilizamos os dados estatísticos de 1,5% se tornam pais. ((5/30)/12) x 0,015 x 100 = 0,02%</t>
  </si>
  <si>
    <t xml:space="preserve">Substituto na cobertura de Ausência por acidente de trabalho
</t>
  </si>
  <si>
    <t>De acordo com o art 27 do Decreto nº 89.312, de 23/01/84, obriga o empregador a assumir ônus financeiro pelo prazo de 15 dias, em caso de acidente de trabalho previsto no art. 131 da CLT. Baseados em informações prestadas pelos empregadores por meio da GFIP ao MPAS, cerca de 0,78% de empregados se acidentam no ano. (15/30/12)*0,78%)*100=0,03</t>
  </si>
  <si>
    <t>Substituto na cobertura de Afastamento Maternidade</t>
  </si>
  <si>
    <t>{[(1/12x4)+(1/12x4)+1/3x1/12x4)]/12x0,0025}x100=0,02% -  CCT SINDISERVIÇOS 2025</t>
  </si>
  <si>
    <t>Submódulo 4.2</t>
  </si>
  <si>
    <t>INTRAJORNADA</t>
  </si>
  <si>
    <t>Intervalo Intrajornada</t>
  </si>
  <si>
    <t>(Salário /220 hs x50% v. h x 15 dias</t>
  </si>
  <si>
    <t>Módulo 5 - Insumos Diversos</t>
  </si>
  <si>
    <t>MÓDULO 5</t>
  </si>
  <si>
    <t>Insumos Diversos</t>
  </si>
  <si>
    <t>Uniformes</t>
  </si>
  <si>
    <t>Valor anual dos uniformes / 12 meses</t>
  </si>
  <si>
    <t>conforme planilhas de custos em anexo</t>
  </si>
  <si>
    <t>Equipamentos (EPIs)</t>
  </si>
  <si>
    <t xml:space="preserve">(Valor total do equipamento / 12 meses </t>
  </si>
  <si>
    <t>SUBTOTAL</t>
  </si>
  <si>
    <t>Módulo 6: Custos Indiretos, Tributos e Lucro</t>
  </si>
  <si>
    <t>MÓDULO 6</t>
  </si>
  <si>
    <t>Custos Indiretos, Tributos e Lucro</t>
  </si>
  <si>
    <t>conforme  planilhas de custos</t>
  </si>
  <si>
    <t>Base de cálculo = (Total do Módulo 1 – Composição da  Remuneração + Total do Módulo 2 - Encargos e Benefícios Anuais, Mensais e Diários + Total do Módulo 3 – Provisão da Rescisão + Total do Módulo 4 - Custo de Reposição do Profissional Ausente + Total do Módulo 5 - Insumos Diversos)</t>
  </si>
  <si>
    <t>Base de Cálculo = (Total do Módulo 1 – Composição da  Remuneração + Total do Módulo 2 - Encargos e Benefícios Anuais, Mensais e Diários + Total do Módulo 3 – Provisão da Rescisão + Total do Módulo 4 - Custo de Reposição do Profissional Ausente + Total do Módulo 5 - Insumos Diversos + Custos Indiretos + Lucro</t>
  </si>
  <si>
    <t>Tributos</t>
  </si>
  <si>
    <t>percentuual total sobre o valor do posto</t>
  </si>
  <si>
    <t>C1</t>
  </si>
  <si>
    <t>conforme planilhas de custos-corrigido</t>
  </si>
  <si>
    <t>C2</t>
  </si>
  <si>
    <t>C3</t>
  </si>
  <si>
    <t>conforme planilhas de custos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</si>
</sst>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64" formatCode="d/m/yyyy"/>
    <numFmt numFmtId="165" formatCode="[$R$-416]\ #,##0.00;[Red]\-[$R$-416]\ #,##0.00"/>
    <numFmt numFmtId="166" formatCode="dd/mm/yy"/>
    <numFmt numFmtId="167" formatCode="0.0"/>
    <numFmt numFmtId="168" formatCode="_-&quot;R$ &quot;* #,##0.00_-;&quot;-R$ &quot;* #,##0.00_-;_-&quot;R$ &quot;* \-??_-;_-@_-"/>
    <numFmt numFmtId="169" formatCode="_(* #,##0.00_);_(* \(#,##0.00\);_(* \-??_);_(@_)"/>
    <numFmt numFmtId="170" formatCode="0.0000"/>
    <numFmt numFmtId="171" formatCode="0.000"/>
    <numFmt numFmtId="172" formatCode="[$R$ -416]#,##0.00"/>
    <numFmt numFmtId="173" formatCode="&quot;R$&quot;\ #,##0.00"/>
    <numFmt numFmtId="174" formatCode="0.000%"/>
  </numFmts>
  <fonts count="38">
    <font>
      <sz val="11"/>
      <color rgb="FF000000"/>
      <name val="Calibri"/>
      <family val="2"/>
      <charset val="1"/>
    </font>
    <font>
      <b/>
      <sz val="14"/>
      <color rgb="FF000000"/>
      <name val="Times New Roman"/>
      <family val="1"/>
      <charset val="1"/>
    </font>
    <font>
      <b/>
      <sz val="9"/>
      <color rgb="FFFFFFFF"/>
      <name val="Calibri"/>
      <family val="2"/>
      <charset val="1"/>
    </font>
    <font>
      <b/>
      <sz val="9"/>
      <name val="Calibri"/>
      <family val="2"/>
      <charset val="1"/>
    </font>
    <font>
      <sz val="9"/>
      <name val="Calibri"/>
      <family val="2"/>
      <charset val="1"/>
    </font>
    <font>
      <sz val="10"/>
      <color rgb="FF000000"/>
      <name val="Times New Roman"/>
      <family val="1"/>
      <charset val="1"/>
    </font>
    <font>
      <b/>
      <sz val="10"/>
      <color rgb="FF000000"/>
      <name val="Times New Roman"/>
      <family val="1"/>
      <charset val="1"/>
    </font>
    <font>
      <b/>
      <sz val="9"/>
      <color rgb="FF000000"/>
      <name val="Calibri"/>
      <family val="2"/>
      <charset val="1"/>
    </font>
    <font>
      <sz val="10"/>
      <color rgb="FF000000"/>
      <name val="Calibri"/>
      <family val="2"/>
      <charset val="1"/>
    </font>
    <font>
      <sz val="9"/>
      <color rgb="FF000000"/>
      <name val="Calibri"/>
      <family val="2"/>
      <charset val="1"/>
    </font>
    <font>
      <b/>
      <sz val="11"/>
      <name val="Lucida Sans"/>
      <family val="2"/>
      <charset val="1"/>
    </font>
    <font>
      <b/>
      <sz val="11"/>
      <color rgb="FF000000"/>
      <name val="Calibri"/>
      <family val="2"/>
      <charset val="1"/>
    </font>
    <font>
      <b/>
      <sz val="11"/>
      <color rgb="FF000000"/>
      <name val="Calibri Light"/>
      <family val="1"/>
      <charset val="1"/>
    </font>
    <font>
      <sz val="12"/>
      <color rgb="FFFF0000"/>
      <name val="Calibri Light"/>
      <family val="1"/>
      <charset val="1"/>
    </font>
    <font>
      <b/>
      <sz val="11"/>
      <name val="Calibri Light"/>
      <family val="1"/>
      <charset val="1"/>
    </font>
    <font>
      <sz val="11"/>
      <color rgb="FFFF0000"/>
      <name val="Calibri Light"/>
      <family val="1"/>
      <charset val="1"/>
    </font>
    <font>
      <sz val="11"/>
      <name val="Calibri Light"/>
      <family val="1"/>
      <charset val="1"/>
    </font>
    <font>
      <sz val="11"/>
      <name val="Calibri"/>
      <family val="2"/>
      <charset val="1"/>
    </font>
    <font>
      <sz val="12"/>
      <name val="Calibri Light"/>
      <family val="1"/>
      <charset val="1"/>
    </font>
    <font>
      <sz val="11"/>
      <color rgb="FF000000"/>
      <name val="Calibri"/>
      <family val="2"/>
      <charset val="1"/>
    </font>
    <font>
      <sz val="11"/>
      <name val="Calibri Light"/>
    </font>
    <font>
      <sz val="10"/>
      <color rgb="FF000000"/>
      <name val="Times New Roman"/>
    </font>
    <font>
      <sz val="9"/>
      <color rgb="FFFF0000"/>
      <name val="Calibri"/>
      <family val="2"/>
    </font>
    <font>
      <sz val="10"/>
      <color theme="1"/>
      <name val="Calibri"/>
      <family val="2"/>
    </font>
    <font>
      <b/>
      <sz val="10"/>
      <color theme="1"/>
      <name val="Calibri"/>
      <family val="2"/>
    </font>
    <font>
      <b/>
      <sz val="10"/>
      <color theme="0"/>
      <name val="Calibri"/>
      <family val="2"/>
    </font>
    <font>
      <sz val="9"/>
      <color rgb="FFFF0000"/>
      <name val="Calibri"/>
      <family val="2"/>
      <charset val="1"/>
    </font>
    <font>
      <sz val="9"/>
      <name val="Calibri"/>
      <family val="2"/>
    </font>
    <font>
      <b/>
      <sz val="11"/>
      <color theme="1"/>
      <name val="Calibri"/>
      <family val="2"/>
    </font>
    <font>
      <sz val="10"/>
      <name val="Arial"/>
      <family val="2"/>
    </font>
    <font>
      <sz val="11"/>
      <color theme="1"/>
      <name val="Calibri"/>
      <family val="2"/>
    </font>
    <font>
      <b/>
      <u/>
      <sz val="11"/>
      <color rgb="FF3F3F3F"/>
      <name val="Calibri"/>
      <family val="2"/>
    </font>
    <font>
      <sz val="9"/>
      <color theme="1"/>
      <name val="Arial"/>
      <family val="2"/>
    </font>
    <font>
      <b/>
      <sz val="10"/>
      <name val="Arial"/>
      <family val="2"/>
    </font>
    <font>
      <b/>
      <sz val="9"/>
      <color theme="1"/>
      <name val="Arial"/>
      <family val="2"/>
    </font>
    <font>
      <b/>
      <sz val="11"/>
      <color rgb="FF000000"/>
      <name val="Calibri"/>
      <family val="2"/>
    </font>
    <font>
      <b/>
      <sz val="11"/>
      <name val="Calibri"/>
      <family val="2"/>
    </font>
    <font>
      <sz val="10"/>
      <color theme="1"/>
      <name val="Arial"/>
      <family val="2"/>
    </font>
  </fonts>
  <fills count="22">
    <fill>
      <patternFill patternType="none"/>
    </fill>
    <fill>
      <patternFill patternType="gray125"/>
    </fill>
    <fill>
      <patternFill patternType="solid">
        <fgColor rgb="FF8DB4E2"/>
        <bgColor rgb="FF9999FF"/>
      </patternFill>
    </fill>
    <fill>
      <patternFill patternType="solid">
        <fgColor rgb="FF17375D"/>
        <bgColor rgb="FF333333"/>
      </patternFill>
    </fill>
    <fill>
      <patternFill patternType="solid">
        <fgColor rgb="FFFFFF00"/>
        <bgColor rgb="FFFFFF00"/>
      </patternFill>
    </fill>
    <fill>
      <patternFill patternType="solid">
        <fgColor rgb="FFD7D7D7"/>
        <bgColor rgb="FFD8D8D8"/>
      </patternFill>
    </fill>
    <fill>
      <patternFill patternType="solid">
        <fgColor rgb="FF33FF99"/>
        <bgColor rgb="FF00FFFF"/>
      </patternFill>
    </fill>
    <fill>
      <patternFill patternType="solid">
        <fgColor rgb="FFD9D9D9"/>
        <bgColor rgb="FFD8D8D8"/>
      </patternFill>
    </fill>
    <fill>
      <patternFill patternType="solid">
        <fgColor rgb="FFFFFFFF"/>
        <bgColor rgb="FFFFFFCC"/>
      </patternFill>
    </fill>
    <fill>
      <patternFill patternType="solid">
        <fgColor rgb="FFD8E4BC"/>
        <bgColor rgb="FFD9D9D9"/>
      </patternFill>
    </fill>
    <fill>
      <patternFill patternType="solid">
        <fgColor rgb="FFBFBFBF"/>
        <bgColor rgb="FFD7D7D7"/>
      </patternFill>
    </fill>
    <fill>
      <patternFill patternType="solid">
        <fgColor rgb="FFA6A6A6"/>
        <bgColor rgb="FFBFBFBF"/>
      </patternFill>
    </fill>
    <fill>
      <patternFill patternType="solid">
        <fgColor rgb="FFFFFF00"/>
        <bgColor indexed="64"/>
      </patternFill>
    </fill>
    <fill>
      <patternFill patternType="solid">
        <fgColor theme="0"/>
        <bgColor indexed="64"/>
      </patternFill>
    </fill>
    <fill>
      <patternFill patternType="solid">
        <fgColor theme="0"/>
        <bgColor theme="0"/>
      </patternFill>
    </fill>
    <fill>
      <patternFill patternType="solid">
        <fgColor rgb="FFD9D9D9"/>
        <bgColor rgb="FFD9D9D9"/>
      </patternFill>
    </fill>
    <fill>
      <patternFill patternType="solid">
        <fgColor rgb="FFF2F2F2"/>
        <bgColor rgb="FFF2F2F2"/>
      </patternFill>
    </fill>
    <fill>
      <patternFill patternType="solid">
        <fgColor theme="0"/>
        <bgColor rgb="FFA5A5A5"/>
      </patternFill>
    </fill>
    <fill>
      <patternFill patternType="solid">
        <fgColor theme="9" tint="0.59999389629810485"/>
        <bgColor indexed="64"/>
      </patternFill>
    </fill>
    <fill>
      <patternFill patternType="solid">
        <fgColor theme="5" tint="0.59999389629810485"/>
        <bgColor indexed="64"/>
      </patternFill>
    </fill>
    <fill>
      <patternFill patternType="solid">
        <fgColor theme="8" tint="0.39997558519241921"/>
        <bgColor indexed="64"/>
      </patternFill>
    </fill>
    <fill>
      <patternFill patternType="solid">
        <fgColor theme="0" tint="-0.14999847407452621"/>
        <bgColor indexed="64"/>
      </patternFill>
    </fill>
  </fills>
  <borders count="109">
    <border>
      <left/>
      <right/>
      <top/>
      <bottom/>
      <diagonal/>
    </border>
    <border>
      <left style="medium">
        <color auto="1"/>
      </left>
      <right style="medium">
        <color auto="1"/>
      </right>
      <top style="medium">
        <color auto="1"/>
      </top>
      <bottom/>
      <diagonal/>
    </border>
    <border>
      <left/>
      <right style="medium">
        <color auto="1"/>
      </right>
      <top style="medium">
        <color auto="1"/>
      </top>
      <bottom/>
      <diagonal/>
    </border>
    <border>
      <left style="medium">
        <color auto="1"/>
      </left>
      <right style="medium">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bottom style="thin">
        <color auto="1"/>
      </bottom>
      <diagonal/>
    </border>
    <border>
      <left style="thin">
        <color auto="1"/>
      </left>
      <right style="thin">
        <color auto="1"/>
      </right>
      <top/>
      <bottom style="thin">
        <color auto="1"/>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top style="thin">
        <color auto="1"/>
      </top>
      <bottom/>
      <diagonal/>
    </border>
    <border>
      <left style="thin">
        <color auto="1"/>
      </left>
      <right style="thin">
        <color auto="1"/>
      </right>
      <top style="thin">
        <color auto="1"/>
      </top>
      <bottom/>
      <diagonal/>
    </border>
    <border>
      <left style="thin">
        <color auto="1"/>
      </left>
      <right style="medium">
        <color auto="1"/>
      </right>
      <top style="thin">
        <color auto="1"/>
      </top>
      <bottom/>
      <diagonal/>
    </border>
    <border>
      <left style="medium">
        <color auto="1"/>
      </left>
      <right style="thin">
        <color auto="1"/>
      </right>
      <top style="thin">
        <color auto="1"/>
      </top>
      <bottom style="thin">
        <color auto="1"/>
      </bottom>
      <diagonal/>
    </border>
    <border>
      <left/>
      <right/>
      <top/>
      <bottom style="thin">
        <color auto="1"/>
      </bottom>
      <diagonal/>
    </border>
    <border>
      <left/>
      <right style="medium">
        <color auto="1"/>
      </right>
      <top/>
      <bottom style="thin">
        <color auto="1"/>
      </bottom>
      <diagonal/>
    </border>
    <border>
      <left/>
      <right style="medium">
        <color auto="1"/>
      </right>
      <top style="thin">
        <color auto="1"/>
      </top>
      <bottom style="thin">
        <color auto="1"/>
      </bottom>
      <diagonal/>
    </border>
    <border>
      <left style="medium">
        <color auto="1"/>
      </left>
      <right style="thin">
        <color auto="1"/>
      </right>
      <top style="thin">
        <color auto="1"/>
      </top>
      <bottom/>
      <diagonal/>
    </border>
    <border>
      <left/>
      <right style="medium">
        <color auto="1"/>
      </right>
      <top style="thin">
        <color auto="1"/>
      </top>
      <bottom/>
      <diagonal/>
    </border>
    <border>
      <left style="medium">
        <color auto="1"/>
      </left>
      <right style="medium">
        <color auto="1"/>
      </right>
      <top style="thin">
        <color auto="1"/>
      </top>
      <bottom/>
      <diagonal/>
    </border>
    <border>
      <left style="medium">
        <color auto="1"/>
      </left>
      <right style="medium">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medium">
        <color auto="1"/>
      </left>
      <right style="thin">
        <color auto="1"/>
      </right>
      <top/>
      <bottom style="thin">
        <color auto="1"/>
      </bottom>
      <diagonal/>
    </border>
    <border>
      <left style="medium">
        <color auto="1"/>
      </left>
      <right style="thin">
        <color auto="1"/>
      </right>
      <top style="thin">
        <color auto="1"/>
      </top>
      <bottom style="medium">
        <color auto="1"/>
      </bottom>
      <diagonal/>
    </border>
    <border>
      <left style="thin">
        <color auto="1"/>
      </left>
      <right/>
      <top style="thin">
        <color auto="1"/>
      </top>
      <bottom style="medium">
        <color auto="1"/>
      </bottom>
      <diagonal/>
    </border>
    <border>
      <left/>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medium">
        <color auto="1"/>
      </right>
      <top style="medium">
        <color auto="1"/>
      </top>
      <bottom style="thin">
        <color auto="1"/>
      </bottom>
      <diagonal/>
    </border>
    <border>
      <left style="medium">
        <color auto="1"/>
      </left>
      <right style="medium">
        <color auto="1"/>
      </right>
      <top style="thin">
        <color auto="1"/>
      </top>
      <bottom style="medium">
        <color auto="1"/>
      </bottom>
      <diagonal/>
    </border>
    <border>
      <left/>
      <right/>
      <top style="thin">
        <color auto="1"/>
      </top>
      <bottom/>
      <diagonal/>
    </border>
    <border>
      <left style="thin">
        <color auto="1"/>
      </left>
      <right/>
      <top style="thin">
        <color auto="1"/>
      </top>
      <bottom/>
      <diagonal/>
    </border>
    <border>
      <left style="thin">
        <color rgb="FF000000"/>
      </left>
      <right style="thin">
        <color rgb="FF000000"/>
      </right>
      <top style="thin">
        <color rgb="FF000000"/>
      </top>
      <bottom style="thin">
        <color rgb="FF000000"/>
      </bottom>
      <diagonal/>
    </border>
    <border>
      <left/>
      <right style="thin">
        <color auto="1"/>
      </right>
      <top style="thin">
        <color auto="1"/>
      </top>
      <bottom/>
      <diagonal/>
    </border>
    <border>
      <left style="thin">
        <color rgb="FF000000"/>
      </left>
      <right style="thin">
        <color rgb="FF000000"/>
      </right>
      <top/>
      <bottom style="thin">
        <color rgb="FF000000"/>
      </bottom>
      <diagonal/>
    </border>
    <border>
      <left style="medium">
        <color rgb="FF000000"/>
      </left>
      <right style="medium">
        <color rgb="FF000000"/>
      </right>
      <top style="medium">
        <color rgb="FF000000"/>
      </top>
      <bottom style="thin">
        <color auto="1"/>
      </bottom>
      <diagonal/>
    </border>
    <border>
      <left style="medium">
        <color rgb="FF000000"/>
      </left>
      <right style="medium">
        <color rgb="FF000000"/>
      </right>
      <top style="thin">
        <color auto="1"/>
      </top>
      <bottom style="thin">
        <color auto="1"/>
      </bottom>
      <diagonal/>
    </border>
    <border>
      <left style="medium">
        <color rgb="FF000000"/>
      </left>
      <right style="medium">
        <color rgb="FF000000"/>
      </right>
      <top style="thin">
        <color auto="1"/>
      </top>
      <bottom/>
      <diagonal/>
    </border>
    <border>
      <left style="medium">
        <color rgb="FF000000"/>
      </left>
      <right style="medium">
        <color rgb="FF000000"/>
      </right>
      <top/>
      <bottom style="thin">
        <color auto="1"/>
      </bottom>
      <diagonal/>
    </border>
    <border>
      <left style="medium">
        <color rgb="FF000000"/>
      </left>
      <right style="medium">
        <color rgb="FF000000"/>
      </right>
      <top style="thin">
        <color auto="1"/>
      </top>
      <bottom style="medium">
        <color rgb="FF000000"/>
      </bottom>
      <diagonal/>
    </border>
    <border>
      <left style="thin">
        <color auto="1"/>
      </left>
      <right/>
      <top/>
      <bottom style="thin">
        <color auto="1"/>
      </bottom>
      <diagonal/>
    </border>
    <border>
      <left style="thin">
        <color rgb="FF000000"/>
      </left>
      <right style="thin">
        <color rgb="FF000000"/>
      </right>
      <top/>
      <bottom/>
      <diagonal/>
    </border>
    <border>
      <left style="medium">
        <color rgb="FF000000"/>
      </left>
      <right style="medium">
        <color rgb="FF000000"/>
      </right>
      <top/>
      <bottom style="medium">
        <color rgb="FF000000"/>
      </bottom>
      <diagonal/>
    </border>
    <border>
      <left/>
      <right style="medium">
        <color auto="1"/>
      </right>
      <top style="thin">
        <color rgb="FFFFFFFF"/>
      </top>
      <bottom style="thin">
        <color auto="1"/>
      </bottom>
      <diagonal/>
    </border>
    <border>
      <left style="medium">
        <color indexed="64"/>
      </left>
      <right style="thin">
        <color rgb="FF000000"/>
      </right>
      <top style="thin">
        <color rgb="FF000000"/>
      </top>
      <bottom style="thin">
        <color rgb="FF000000"/>
      </bottom>
      <diagonal/>
    </border>
    <border>
      <left style="thin">
        <color rgb="FF000000"/>
      </left>
      <right style="medium">
        <color indexed="64"/>
      </right>
      <top style="thin">
        <color rgb="FF000000"/>
      </top>
      <bottom style="thin">
        <color rgb="FF000000"/>
      </bottom>
      <diagonal/>
    </border>
    <border>
      <left style="medium">
        <color indexed="64"/>
      </left>
      <right style="thin">
        <color rgb="FF000000"/>
      </right>
      <top style="thin">
        <color rgb="FF000000"/>
      </top>
      <bottom style="medium">
        <color indexed="64"/>
      </bottom>
      <diagonal/>
    </border>
    <border>
      <left style="thin">
        <color rgb="FF000000"/>
      </left>
      <right style="thin">
        <color rgb="FF000000"/>
      </right>
      <top style="thin">
        <color rgb="FF000000"/>
      </top>
      <bottom style="medium">
        <color indexed="64"/>
      </bottom>
      <diagonal/>
    </border>
    <border>
      <left style="thin">
        <color rgb="FF000000"/>
      </left>
      <right style="medium">
        <color indexed="64"/>
      </right>
      <top style="thin">
        <color rgb="FF000000"/>
      </top>
      <bottom style="medium">
        <color indexed="64"/>
      </bottom>
      <diagonal/>
    </border>
    <border>
      <left/>
      <right style="medium">
        <color indexed="64"/>
      </right>
      <top/>
      <bottom style="medium">
        <color indexed="64"/>
      </bottom>
      <diagonal/>
    </border>
    <border>
      <left style="medium">
        <color indexed="64"/>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medium">
        <color indexed="64"/>
      </left>
      <right style="thin">
        <color auto="1"/>
      </right>
      <top/>
      <bottom style="medium">
        <color indexed="64"/>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medium">
        <color indexed="64"/>
      </left>
      <right style="thin">
        <color rgb="FF000000"/>
      </right>
      <top/>
      <bottom style="thin">
        <color rgb="FF000000"/>
      </bottom>
      <diagonal/>
    </border>
    <border>
      <left style="thin">
        <color rgb="FF000000"/>
      </left>
      <right style="medium">
        <color indexed="64"/>
      </right>
      <top/>
      <bottom style="thin">
        <color rgb="FF000000"/>
      </bottom>
      <diagonal/>
    </border>
    <border>
      <left style="medium">
        <color rgb="FF000000"/>
      </left>
      <right style="thin">
        <color rgb="FF000000"/>
      </right>
      <top style="medium">
        <color rgb="FF000000"/>
      </top>
      <bottom/>
      <diagonal/>
    </border>
    <border>
      <left style="thin">
        <color rgb="FF000000"/>
      </left>
      <right style="thin">
        <color rgb="FF000000"/>
      </right>
      <top style="medium">
        <color rgb="FF000000"/>
      </top>
      <bottom/>
      <diagonal/>
    </border>
    <border>
      <left style="thin">
        <color rgb="FF000000"/>
      </left>
      <right style="medium">
        <color rgb="FF000000"/>
      </right>
      <top style="medium">
        <color rgb="FF000000"/>
      </top>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style="thin">
        <color rgb="FFFFFFFF"/>
      </top>
      <bottom style="thin">
        <color auto="1"/>
      </bottom>
      <diagonal/>
    </border>
    <border>
      <left style="medium">
        <color auto="1"/>
      </left>
      <right/>
      <top/>
      <bottom/>
      <diagonal/>
    </border>
    <border>
      <left style="medium">
        <color rgb="FF000000"/>
      </left>
      <right style="medium">
        <color rgb="FF000000"/>
      </right>
      <top style="thin">
        <color rgb="FF000000"/>
      </top>
      <bottom style="thin">
        <color rgb="FF000000"/>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auto="1"/>
      </right>
      <top style="medium">
        <color rgb="FF000000"/>
      </top>
      <bottom style="medium">
        <color rgb="FF000000"/>
      </bottom>
      <diagonal/>
    </border>
    <border>
      <left style="medium">
        <color auto="1"/>
      </left>
      <right style="medium">
        <color auto="1"/>
      </right>
      <top style="medium">
        <color rgb="FF000000"/>
      </top>
      <bottom style="medium">
        <color rgb="FF000000"/>
      </bottom>
      <diagonal/>
    </border>
    <border>
      <left style="medium">
        <color auto="1"/>
      </left>
      <right style="medium">
        <color rgb="FF000000"/>
      </right>
      <top style="medium">
        <color rgb="FF000000"/>
      </top>
      <bottom style="medium">
        <color rgb="FF000000"/>
      </bottom>
      <diagonal/>
    </border>
    <border>
      <left style="medium">
        <color rgb="FF000000"/>
      </left>
      <right style="thin">
        <color auto="1"/>
      </right>
      <top style="medium">
        <color rgb="FF000000"/>
      </top>
      <bottom style="medium">
        <color rgb="FF000000"/>
      </bottom>
      <diagonal/>
    </border>
    <border>
      <left style="medium">
        <color auto="1"/>
      </left>
      <right style="thin">
        <color auto="1"/>
      </right>
      <top style="medium">
        <color rgb="FF000000"/>
      </top>
      <bottom style="medium">
        <color rgb="FF000000"/>
      </bottom>
      <diagonal/>
    </border>
    <border>
      <left style="medium">
        <color auto="1"/>
      </left>
      <right/>
      <top style="medium">
        <color rgb="FF000000"/>
      </top>
      <bottom style="medium">
        <color rgb="FF000000"/>
      </bottom>
      <diagonal/>
    </border>
    <border>
      <left style="thin">
        <color auto="1"/>
      </left>
      <right style="thin">
        <color auto="1"/>
      </right>
      <top style="medium">
        <color rgb="FF000000"/>
      </top>
      <bottom style="medium">
        <color rgb="FF000000"/>
      </bottom>
      <diagonal/>
    </border>
    <border>
      <left style="thin">
        <color auto="1"/>
      </left>
      <right style="medium">
        <color rgb="FF000000"/>
      </right>
      <top style="medium">
        <color rgb="FF000000"/>
      </top>
      <bottom style="medium">
        <color rgb="FF000000"/>
      </bottom>
      <diagonal/>
    </border>
    <border>
      <left style="medium">
        <color rgb="FF000000"/>
      </left>
      <right style="medium">
        <color auto="1"/>
      </right>
      <top style="medium">
        <color rgb="FF000000"/>
      </top>
      <bottom style="thin">
        <color auto="1"/>
      </bottom>
      <diagonal/>
    </border>
    <border>
      <left style="medium">
        <color auto="1"/>
      </left>
      <right style="medium">
        <color auto="1"/>
      </right>
      <top style="medium">
        <color rgb="FF000000"/>
      </top>
      <bottom style="thin">
        <color auto="1"/>
      </bottom>
      <diagonal/>
    </border>
    <border>
      <left style="medium">
        <color auto="1"/>
      </left>
      <right style="medium">
        <color rgb="FF000000"/>
      </right>
      <top style="medium">
        <color rgb="FF000000"/>
      </top>
      <bottom style="thin">
        <color auto="1"/>
      </bottom>
      <diagonal/>
    </border>
    <border>
      <left style="medium">
        <color rgb="FF000000"/>
      </left>
      <right style="thin">
        <color auto="1"/>
      </right>
      <top style="thin">
        <color auto="1"/>
      </top>
      <bottom style="thin">
        <color auto="1"/>
      </bottom>
      <diagonal/>
    </border>
    <border>
      <left style="thin">
        <color auto="1"/>
      </left>
      <right style="medium">
        <color rgb="FF000000"/>
      </right>
      <top style="thin">
        <color auto="1"/>
      </top>
      <bottom style="thin">
        <color auto="1"/>
      </bottom>
      <diagonal/>
    </border>
    <border>
      <left style="medium">
        <color rgb="FF000000"/>
      </left>
      <right style="thin">
        <color auto="1"/>
      </right>
      <top style="thin">
        <color auto="1"/>
      </top>
      <bottom style="medium">
        <color rgb="FF000000"/>
      </bottom>
      <diagonal/>
    </border>
    <border>
      <left style="medium">
        <color auto="1"/>
      </left>
      <right style="thin">
        <color auto="1"/>
      </right>
      <top style="thin">
        <color auto="1"/>
      </top>
      <bottom style="medium">
        <color rgb="FF000000"/>
      </bottom>
      <diagonal/>
    </border>
    <border>
      <left style="thin">
        <color auto="1"/>
      </left>
      <right style="medium">
        <color rgb="FF000000"/>
      </right>
      <top style="thin">
        <color auto="1"/>
      </top>
      <bottom style="medium">
        <color rgb="FF000000"/>
      </bottom>
      <diagonal/>
    </border>
    <border>
      <left style="medium">
        <color rgb="FF000000"/>
      </left>
      <right style="thin">
        <color auto="1"/>
      </right>
      <top style="medium">
        <color rgb="FF000000"/>
      </top>
      <bottom style="thin">
        <color auto="1"/>
      </bottom>
      <diagonal/>
    </border>
    <border>
      <left style="thin">
        <color auto="1"/>
      </left>
      <right/>
      <top style="medium">
        <color rgb="FF000000"/>
      </top>
      <bottom style="thin">
        <color auto="1"/>
      </bottom>
      <diagonal/>
    </border>
    <border>
      <left/>
      <right/>
      <top style="medium">
        <color rgb="FF000000"/>
      </top>
      <bottom style="thin">
        <color auto="1"/>
      </bottom>
      <diagonal/>
    </border>
    <border>
      <left/>
      <right style="thin">
        <color auto="1"/>
      </right>
      <top style="medium">
        <color rgb="FF000000"/>
      </top>
      <bottom style="thin">
        <color auto="1"/>
      </bottom>
      <diagonal/>
    </border>
    <border>
      <left style="thin">
        <color auto="1"/>
      </left>
      <right style="medium">
        <color rgb="FF000000"/>
      </right>
      <top style="medium">
        <color rgb="FF000000"/>
      </top>
      <bottom style="thin">
        <color auto="1"/>
      </bottom>
      <diagonal/>
    </border>
    <border>
      <left style="medium">
        <color rgb="FF000000"/>
      </left>
      <right style="thin">
        <color auto="1"/>
      </right>
      <top style="thin">
        <color auto="1"/>
      </top>
      <bottom/>
      <diagonal/>
    </border>
    <border>
      <left style="thin">
        <color auto="1"/>
      </left>
      <right style="medium">
        <color rgb="FF000000"/>
      </right>
      <top style="thin">
        <color auto="1"/>
      </top>
      <bottom/>
      <diagonal/>
    </border>
    <border>
      <left style="medium">
        <color auto="1"/>
      </left>
      <right style="medium">
        <color auto="1"/>
      </right>
      <top/>
      <bottom/>
      <diagonal/>
    </border>
    <border>
      <left style="thin">
        <color auto="1"/>
      </left>
      <right style="thin">
        <color auto="1"/>
      </right>
      <top style="medium">
        <color rgb="FF000000"/>
      </top>
      <bottom style="thin">
        <color auto="1"/>
      </bottom>
      <diagonal/>
    </border>
    <border>
      <left style="medium">
        <color rgb="FF000000"/>
      </left>
      <right style="thin">
        <color auto="1"/>
      </right>
      <top/>
      <bottom style="thin">
        <color auto="1"/>
      </bottom>
      <diagonal/>
    </border>
    <border>
      <left style="thin">
        <color auto="1"/>
      </left>
      <right style="medium">
        <color rgb="FF000000"/>
      </right>
      <top style="thin">
        <color rgb="FFFFFFFF"/>
      </top>
      <bottom style="thin">
        <color auto="1"/>
      </bottom>
      <diagonal/>
    </border>
    <border>
      <left style="thin">
        <color auto="1"/>
      </left>
      <right style="thin">
        <color auto="1"/>
      </right>
      <top style="thin">
        <color auto="1"/>
      </top>
      <bottom style="medium">
        <color rgb="FF000000"/>
      </bottom>
      <diagonal/>
    </border>
    <border>
      <left style="thin">
        <color rgb="FF000000"/>
      </left>
      <right style="medium">
        <color rgb="FF000000"/>
      </right>
      <top style="thin">
        <color rgb="FF000000"/>
      </top>
      <bottom style="thin">
        <color rgb="FF000000"/>
      </bottom>
      <diagonal/>
    </border>
    <border>
      <left style="thin">
        <color auto="1"/>
      </left>
      <right style="medium">
        <color rgb="FF000000"/>
      </right>
      <top/>
      <bottom style="thin">
        <color auto="1"/>
      </bottom>
      <diagonal/>
    </border>
    <border>
      <left style="thin">
        <color auto="1"/>
      </left>
      <right/>
      <top style="thin">
        <color auto="1"/>
      </top>
      <bottom style="medium">
        <color rgb="FF000000"/>
      </bottom>
      <diagonal/>
    </border>
    <border>
      <left/>
      <right/>
      <top style="thin">
        <color auto="1"/>
      </top>
      <bottom style="medium">
        <color rgb="FF000000"/>
      </bottom>
      <diagonal/>
    </border>
    <border>
      <left/>
      <right style="thin">
        <color auto="1"/>
      </right>
      <top style="thin">
        <color auto="1"/>
      </top>
      <bottom style="medium">
        <color rgb="FF000000"/>
      </bottom>
      <diagonal/>
    </border>
    <border>
      <left/>
      <right style="medium">
        <color rgb="FF000000"/>
      </right>
      <top style="thin">
        <color auto="1"/>
      </top>
      <bottom style="thin">
        <color auto="1"/>
      </bottom>
      <diagonal/>
    </border>
    <border>
      <left style="thin">
        <color rgb="FF000000"/>
      </left>
      <right style="thin">
        <color rgb="FF000000"/>
      </right>
      <top style="thin">
        <color rgb="FF000000"/>
      </top>
      <bottom/>
      <diagonal/>
    </border>
    <border>
      <left/>
      <right style="thin">
        <color rgb="FF000000"/>
      </right>
      <top style="thin">
        <color rgb="FF000000"/>
      </top>
      <bottom style="thin">
        <color rgb="FF000000"/>
      </bottom>
      <diagonal/>
    </border>
    <border>
      <left/>
      <right style="medium">
        <color rgb="FF000000"/>
      </right>
      <top style="thin">
        <color auto="1"/>
      </top>
      <bottom style="medium">
        <color rgb="FF000000"/>
      </bottom>
      <diagonal/>
    </border>
  </borders>
  <cellStyleXfs count="4">
    <xf numFmtId="0" fontId="0" fillId="0" borderId="0"/>
    <xf numFmtId="168" fontId="19" fillId="0" borderId="0" applyBorder="0" applyProtection="0"/>
    <xf numFmtId="9" fontId="19" fillId="0" borderId="0" applyBorder="0" applyProtection="0"/>
    <xf numFmtId="169" fontId="19" fillId="0" borderId="0" applyBorder="0" applyProtection="0"/>
  </cellStyleXfs>
  <cellXfs count="489">
    <xf numFmtId="0" fontId="0" fillId="0" borderId="0" xfId="0"/>
    <xf numFmtId="0" fontId="5" fillId="0" borderId="12" xfId="0" applyFont="1" applyBorder="1" applyAlignment="1">
      <alignment horizontal="center" wrapText="1"/>
    </xf>
    <xf numFmtId="0" fontId="3" fillId="4" borderId="3"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3" fillId="3" borderId="2" xfId="0" applyFont="1" applyFill="1" applyBorder="1" applyAlignment="1">
      <alignment horizontal="center" vertical="top" wrapText="1"/>
    </xf>
    <xf numFmtId="0" fontId="4" fillId="4" borderId="4" xfId="0" applyFont="1" applyFill="1" applyBorder="1" applyAlignment="1">
      <alignment horizontal="center" vertical="top" wrapText="1"/>
    </xf>
    <xf numFmtId="0" fontId="3" fillId="4" borderId="4" xfId="0" applyFont="1" applyFill="1" applyBorder="1" applyAlignment="1">
      <alignment horizontal="center" vertical="center" wrapText="1"/>
    </xf>
    <xf numFmtId="0" fontId="3" fillId="0" borderId="5" xfId="0" applyFont="1" applyBorder="1" applyAlignment="1">
      <alignment horizontal="center" vertical="top" wrapText="1"/>
    </xf>
    <xf numFmtId="164" fontId="5" fillId="0" borderId="7" xfId="0" applyNumberFormat="1" applyFont="1" applyBorder="1" applyAlignment="1">
      <alignment horizontal="center" wrapText="1"/>
    </xf>
    <xf numFmtId="0" fontId="3" fillId="0" borderId="8" xfId="0" applyFont="1" applyBorder="1" applyAlignment="1">
      <alignment horizontal="center" vertical="top" wrapText="1"/>
    </xf>
    <xf numFmtId="0" fontId="5" fillId="0" borderId="4" xfId="0" applyFont="1" applyBorder="1" applyAlignment="1">
      <alignment horizontal="center" wrapText="1"/>
    </xf>
    <xf numFmtId="0" fontId="3" fillId="0" borderId="10" xfId="0" applyFont="1" applyBorder="1" applyAlignment="1">
      <alignment horizontal="center" vertical="top" wrapText="1"/>
    </xf>
    <xf numFmtId="0" fontId="3" fillId="0" borderId="13" xfId="0" applyFont="1" applyBorder="1" applyAlignment="1">
      <alignment horizontal="center" vertical="top" wrapText="1"/>
    </xf>
    <xf numFmtId="0" fontId="5" fillId="0" borderId="5" xfId="0" applyFont="1" applyBorder="1" applyAlignment="1">
      <alignment horizontal="left" wrapText="1"/>
    </xf>
    <xf numFmtId="0" fontId="5" fillId="0" borderId="14" xfId="0" applyFont="1" applyBorder="1" applyAlignment="1">
      <alignment horizontal="left" wrapText="1"/>
    </xf>
    <xf numFmtId="0" fontId="5" fillId="0" borderId="15" xfId="0" applyFont="1" applyBorder="1" applyAlignment="1">
      <alignment horizontal="left" wrapText="1"/>
    </xf>
    <xf numFmtId="0" fontId="3" fillId="3" borderId="16" xfId="0" applyFont="1" applyFill="1" applyBorder="1" applyAlignment="1">
      <alignment horizontal="center" vertical="top" wrapText="1"/>
    </xf>
    <xf numFmtId="0" fontId="3" fillId="5" borderId="9" xfId="0" applyFont="1" applyFill="1" applyBorder="1" applyAlignment="1">
      <alignment horizontal="left" vertical="top" wrapText="1" indent="1"/>
    </xf>
    <xf numFmtId="0" fontId="3" fillId="5" borderId="16" xfId="0" applyFont="1" applyFill="1" applyBorder="1" applyAlignment="1">
      <alignment horizontal="center" vertical="top" wrapText="1"/>
    </xf>
    <xf numFmtId="0" fontId="5" fillId="0" borderId="11" xfId="0" applyFont="1" applyBorder="1" applyAlignment="1">
      <alignment horizontal="center" wrapText="1"/>
    </xf>
    <xf numFmtId="0" fontId="5" fillId="0" borderId="9" xfId="0" applyFont="1" applyBorder="1" applyAlignment="1">
      <alignment horizontal="center" wrapText="1"/>
    </xf>
    <xf numFmtId="0" fontId="3" fillId="3" borderId="18" xfId="0" applyFont="1" applyFill="1" applyBorder="1" applyAlignment="1">
      <alignment horizontal="center" vertical="top" wrapText="1"/>
    </xf>
    <xf numFmtId="1" fontId="7" fillId="0" borderId="8" xfId="0" applyNumberFormat="1" applyFont="1" applyBorder="1" applyAlignment="1">
      <alignment horizontal="center" vertical="center" shrinkToFit="1"/>
    </xf>
    <xf numFmtId="0" fontId="6" fillId="0" borderId="4" xfId="0" applyFont="1" applyBorder="1" applyAlignment="1">
      <alignment horizontal="center" vertical="center" wrapText="1"/>
    </xf>
    <xf numFmtId="1" fontId="7" fillId="0" borderId="10" xfId="0" applyNumberFormat="1" applyFont="1" applyBorder="1" applyAlignment="1">
      <alignment horizontal="center" vertical="top" shrinkToFit="1"/>
    </xf>
    <xf numFmtId="1" fontId="7" fillId="0" borderId="13" xfId="0" applyNumberFormat="1" applyFont="1" applyBorder="1" applyAlignment="1">
      <alignment horizontal="center" vertical="top" shrinkToFit="1"/>
    </xf>
    <xf numFmtId="165" fontId="5" fillId="0" borderId="4" xfId="0" applyNumberFormat="1" applyFont="1" applyBorder="1" applyAlignment="1">
      <alignment horizontal="center" wrapText="1"/>
    </xf>
    <xf numFmtId="4" fontId="5" fillId="0" borderId="4" xfId="0" applyNumberFormat="1" applyFont="1" applyBorder="1" applyAlignment="1">
      <alignment horizontal="center" wrapText="1"/>
    </xf>
    <xf numFmtId="1" fontId="7" fillId="0" borderId="13" xfId="0" applyNumberFormat="1" applyFont="1" applyBorder="1" applyAlignment="1">
      <alignment horizontal="center" vertical="center" shrinkToFit="1"/>
    </xf>
    <xf numFmtId="166" fontId="5" fillId="0" borderId="12" xfId="0" applyNumberFormat="1" applyFont="1" applyBorder="1" applyAlignment="1">
      <alignment horizontal="center" wrapText="1"/>
    </xf>
    <xf numFmtId="164" fontId="5" fillId="0" borderId="12" xfId="0" applyNumberFormat="1" applyFont="1" applyBorder="1" applyAlignment="1">
      <alignment horizontal="center" wrapText="1"/>
    </xf>
    <xf numFmtId="0" fontId="5" fillId="0" borderId="3" xfId="0" applyFont="1" applyBorder="1" applyAlignment="1">
      <alignment horizontal="center" wrapText="1"/>
    </xf>
    <xf numFmtId="0" fontId="3" fillId="3" borderId="15" xfId="0" applyFont="1" applyFill="1" applyBorder="1" applyAlignment="1">
      <alignment horizontal="center" vertical="top" wrapText="1"/>
    </xf>
    <xf numFmtId="1" fontId="7" fillId="0" borderId="13" xfId="0" applyNumberFormat="1" applyFont="1" applyBorder="1" applyAlignment="1">
      <alignment horizontal="right" vertical="top" indent="1" shrinkToFit="1"/>
    </xf>
    <xf numFmtId="0" fontId="3" fillId="0" borderId="9" xfId="0" applyFont="1" applyBorder="1" applyAlignment="1">
      <alignment horizontal="center" vertical="top" wrapText="1"/>
    </xf>
    <xf numFmtId="0" fontId="3" fillId="0" borderId="4" xfId="0" applyFont="1" applyBorder="1" applyAlignment="1">
      <alignment horizontal="center" vertical="top" wrapText="1"/>
    </xf>
    <xf numFmtId="0" fontId="3" fillId="0" borderId="13" xfId="0" applyFont="1" applyBorder="1" applyAlignment="1">
      <alignment horizontal="right" vertical="top" wrapText="1" indent="1"/>
    </xf>
    <xf numFmtId="0" fontId="4" fillId="0" borderId="21" xfId="0" applyFont="1" applyBorder="1" applyAlignment="1">
      <alignment horizontal="left" vertical="top" wrapText="1"/>
    </xf>
    <xf numFmtId="0" fontId="4" fillId="0" borderId="22" xfId="0" applyFont="1" applyBorder="1" applyAlignment="1">
      <alignment horizontal="left" vertical="top" wrapText="1"/>
    </xf>
    <xf numFmtId="0" fontId="4" fillId="0" borderId="23" xfId="0" applyFont="1" applyBorder="1" applyAlignment="1">
      <alignment horizontal="left" vertical="top" wrapText="1"/>
    </xf>
    <xf numFmtId="0" fontId="4" fillId="0" borderId="9" xfId="0" applyFont="1" applyBorder="1" applyAlignment="1">
      <alignment horizontal="center" vertical="top" wrapText="1"/>
    </xf>
    <xf numFmtId="4" fontId="4" fillId="0" borderId="4" xfId="0" applyNumberFormat="1" applyFont="1" applyBorder="1" applyAlignment="1">
      <alignment horizontal="center" vertical="top" wrapText="1"/>
    </xf>
    <xf numFmtId="9" fontId="4" fillId="0" borderId="9" xfId="2" applyFont="1" applyBorder="1" applyAlignment="1" applyProtection="1">
      <alignment horizontal="left" vertical="top" wrapText="1" indent="5"/>
    </xf>
    <xf numFmtId="0" fontId="4" fillId="0" borderId="9" xfId="0" applyFont="1" applyBorder="1" applyAlignment="1">
      <alignment horizontal="left" vertical="top" wrapText="1" indent="5"/>
    </xf>
    <xf numFmtId="4" fontId="6" fillId="5" borderId="12" xfId="0" applyNumberFormat="1" applyFont="1" applyFill="1" applyBorder="1" applyAlignment="1">
      <alignment horizontal="center" wrapText="1"/>
    </xf>
    <xf numFmtId="167" fontId="7" fillId="0" borderId="13" xfId="0" applyNumberFormat="1" applyFont="1" applyBorder="1" applyAlignment="1">
      <alignment horizontal="right" vertical="top" indent="1" shrinkToFit="1"/>
    </xf>
    <xf numFmtId="10" fontId="5" fillId="0" borderId="9" xfId="2" applyNumberFormat="1" applyFont="1" applyBorder="1" applyAlignment="1" applyProtection="1">
      <alignment horizontal="center" wrapText="1"/>
    </xf>
    <xf numFmtId="2" fontId="5" fillId="0" borderId="4" xfId="0" applyNumberFormat="1" applyFont="1" applyBorder="1" applyAlignment="1">
      <alignment horizontal="center" wrapText="1"/>
    </xf>
    <xf numFmtId="10" fontId="6" fillId="5" borderId="9" xfId="0" applyNumberFormat="1" applyFont="1" applyFill="1" applyBorder="1" applyAlignment="1">
      <alignment horizontal="center" wrapText="1"/>
    </xf>
    <xf numFmtId="10" fontId="6" fillId="8" borderId="9" xfId="0" applyNumberFormat="1" applyFont="1" applyFill="1" applyBorder="1" applyAlignment="1">
      <alignment horizontal="center" wrapText="1"/>
    </xf>
    <xf numFmtId="10" fontId="6" fillId="8" borderId="11" xfId="0" applyNumberFormat="1" applyFont="1" applyFill="1" applyBorder="1" applyAlignment="1">
      <alignment horizontal="center" wrapText="1"/>
    </xf>
    <xf numFmtId="0" fontId="3" fillId="8" borderId="4" xfId="0" applyFont="1" applyFill="1" applyBorder="1" applyAlignment="1">
      <alignment horizontal="center" vertical="top" wrapText="1"/>
    </xf>
    <xf numFmtId="167" fontId="7" fillId="0" borderId="24" xfId="0" applyNumberFormat="1" applyFont="1" applyBorder="1" applyAlignment="1">
      <alignment horizontal="right" vertical="top" indent="1" shrinkToFit="1"/>
    </xf>
    <xf numFmtId="0" fontId="3" fillId="0" borderId="6" xfId="0" applyFont="1" applyBorder="1" applyAlignment="1">
      <alignment horizontal="center" vertical="top" wrapText="1"/>
    </xf>
    <xf numFmtId="0" fontId="3" fillId="0" borderId="7" xfId="0" applyFont="1" applyBorder="1" applyAlignment="1">
      <alignment horizontal="center" vertical="top" wrapText="1"/>
    </xf>
    <xf numFmtId="10" fontId="0" fillId="0" borderId="0" xfId="0" applyNumberFormat="1"/>
    <xf numFmtId="10" fontId="6" fillId="5" borderId="11" xfId="2" applyNumberFormat="1" applyFont="1" applyFill="1" applyBorder="1" applyAlignment="1" applyProtection="1">
      <alignment horizontal="center" wrapText="1"/>
    </xf>
    <xf numFmtId="2" fontId="4" fillId="0" borderId="9" xfId="0" applyNumberFormat="1" applyFont="1" applyBorder="1" applyAlignment="1">
      <alignment horizontal="center" vertical="top" wrapText="1"/>
    </xf>
    <xf numFmtId="2" fontId="8" fillId="0" borderId="4" xfId="0" applyNumberFormat="1" applyFont="1" applyBorder="1" applyAlignment="1">
      <alignment horizontal="center" wrapText="1"/>
    </xf>
    <xf numFmtId="2" fontId="9" fillId="0" borderId="4" xfId="0" applyNumberFormat="1" applyFont="1" applyBorder="1" applyAlignment="1">
      <alignment horizontal="center" wrapText="1"/>
    </xf>
    <xf numFmtId="0" fontId="3" fillId="0" borderId="24" xfId="0" applyFont="1" applyBorder="1" applyAlignment="1">
      <alignment horizontal="right" vertical="top" wrapText="1" indent="1"/>
    </xf>
    <xf numFmtId="2" fontId="4" fillId="0" borderId="6" xfId="0" applyNumberFormat="1" applyFont="1" applyBorder="1" applyAlignment="1">
      <alignment horizontal="center" vertical="top" wrapText="1"/>
    </xf>
    <xf numFmtId="2" fontId="8" fillId="0" borderId="7" xfId="0" applyNumberFormat="1" applyFont="1" applyBorder="1" applyAlignment="1">
      <alignment horizontal="center" wrapText="1"/>
    </xf>
    <xf numFmtId="2" fontId="9" fillId="0" borderId="7" xfId="0" applyNumberFormat="1" applyFont="1" applyBorder="1" applyAlignment="1">
      <alignment horizontal="center" wrapText="1"/>
    </xf>
    <xf numFmtId="2" fontId="6" fillId="5" borderId="4" xfId="0" applyNumberFormat="1" applyFont="1" applyFill="1" applyBorder="1" applyAlignment="1">
      <alignment horizontal="center" wrapText="1"/>
    </xf>
    <xf numFmtId="0" fontId="5" fillId="0" borderId="8" xfId="0" applyFont="1" applyBorder="1" applyAlignment="1">
      <alignment horizontal="left" wrapText="1"/>
    </xf>
    <xf numFmtId="0" fontId="5" fillId="0" borderId="22" xfId="0" applyFont="1" applyBorder="1" applyAlignment="1">
      <alignment horizontal="left" wrapText="1"/>
    </xf>
    <xf numFmtId="0" fontId="5" fillId="0" borderId="16" xfId="0" applyFont="1" applyBorder="1" applyAlignment="1">
      <alignment horizontal="left" wrapText="1"/>
    </xf>
    <xf numFmtId="0" fontId="3" fillId="0" borderId="16" xfId="0" applyFont="1" applyBorder="1" applyAlignment="1">
      <alignment horizontal="center" vertical="top" wrapText="1"/>
    </xf>
    <xf numFmtId="4" fontId="6" fillId="5" borderId="4" xfId="0" applyNumberFormat="1" applyFont="1" applyFill="1" applyBorder="1" applyAlignment="1">
      <alignment horizontal="center" wrapText="1"/>
    </xf>
    <xf numFmtId="0" fontId="3" fillId="0" borderId="13" xfId="0" applyFont="1" applyBorder="1" applyAlignment="1">
      <alignment horizontal="center" vertical="center" wrapText="1"/>
    </xf>
    <xf numFmtId="10" fontId="5" fillId="0" borderId="9" xfId="0" applyNumberFormat="1" applyFont="1" applyBorder="1" applyAlignment="1">
      <alignment horizontal="center" wrapText="1"/>
    </xf>
    <xf numFmtId="10" fontId="6" fillId="5" borderId="11" xfId="0" applyNumberFormat="1" applyFont="1" applyFill="1" applyBorder="1" applyAlignment="1">
      <alignment horizontal="center" wrapText="1"/>
    </xf>
    <xf numFmtId="0" fontId="3" fillId="8" borderId="16" xfId="0" applyFont="1" applyFill="1" applyBorder="1" applyAlignment="1">
      <alignment horizontal="center" vertical="top" wrapText="1"/>
    </xf>
    <xf numFmtId="10" fontId="3" fillId="0" borderId="6" xfId="0" applyNumberFormat="1" applyFont="1" applyBorder="1" applyAlignment="1">
      <alignment horizontal="center" vertical="top" wrapText="1"/>
    </xf>
    <xf numFmtId="0" fontId="3" fillId="5" borderId="15" xfId="0" applyFont="1" applyFill="1" applyBorder="1" applyAlignment="1">
      <alignment horizontal="center" vertical="top" wrapText="1"/>
    </xf>
    <xf numFmtId="0" fontId="3" fillId="0" borderId="21" xfId="0" applyFont="1" applyBorder="1" applyAlignment="1">
      <alignment horizontal="center" vertical="top" wrapText="1"/>
    </xf>
    <xf numFmtId="0" fontId="3" fillId="0" borderId="22" xfId="0" applyFont="1" applyBorder="1" applyAlignment="1">
      <alignment horizontal="center" vertical="top" wrapText="1"/>
    </xf>
    <xf numFmtId="0" fontId="3" fillId="0" borderId="23" xfId="0" applyFont="1" applyBorder="1" applyAlignment="1">
      <alignment horizontal="center" vertical="top" wrapText="1"/>
    </xf>
    <xf numFmtId="2" fontId="4" fillId="0" borderId="4" xfId="0" applyNumberFormat="1" applyFont="1" applyBorder="1" applyAlignment="1">
      <alignment horizontal="center" vertical="top" wrapText="1"/>
    </xf>
    <xf numFmtId="0" fontId="5" fillId="0" borderId="0" xfId="0" applyFont="1" applyAlignment="1">
      <alignment horizontal="center" wrapText="1"/>
    </xf>
    <xf numFmtId="10" fontId="5" fillId="0" borderId="6" xfId="0" applyNumberFormat="1" applyFont="1" applyBorder="1" applyAlignment="1">
      <alignment horizontal="center" wrapText="1"/>
    </xf>
    <xf numFmtId="0" fontId="3" fillId="0" borderId="9" xfId="0" applyFont="1" applyBorder="1" applyAlignment="1">
      <alignment horizontal="center" vertical="center" wrapText="1"/>
    </xf>
    <xf numFmtId="0" fontId="3" fillId="0" borderId="9" xfId="0" applyFont="1" applyBorder="1" applyAlignment="1">
      <alignment horizontal="left" vertical="center" wrapText="1" indent="7"/>
    </xf>
    <xf numFmtId="4" fontId="5" fillId="0" borderId="9" xfId="0" applyNumberFormat="1" applyFont="1" applyBorder="1" applyAlignment="1">
      <alignment horizontal="center" vertical="center" wrapText="1"/>
    </xf>
    <xf numFmtId="168" fontId="0" fillId="0" borderId="0" xfId="0" applyNumberFormat="1"/>
    <xf numFmtId="168" fontId="19" fillId="0" borderId="0" xfId="1" applyBorder="1" applyProtection="1"/>
    <xf numFmtId="0" fontId="3" fillId="0" borderId="4" xfId="0" applyFont="1" applyBorder="1" applyAlignment="1">
      <alignment horizontal="left" vertical="top" wrapText="1" indent="5"/>
    </xf>
    <xf numFmtId="0" fontId="4" fillId="0" borderId="13" xfId="0" applyFont="1" applyBorder="1" applyAlignment="1">
      <alignment horizontal="right" vertical="top" wrapText="1" indent="1"/>
    </xf>
    <xf numFmtId="0" fontId="5" fillId="0" borderId="25" xfId="0" applyFont="1" applyBorder="1" applyAlignment="1">
      <alignment horizontal="left" wrapText="1"/>
    </xf>
    <xf numFmtId="0" fontId="3" fillId="0" borderId="27" xfId="0" applyFont="1" applyBorder="1" applyAlignment="1">
      <alignment horizontal="left" vertical="top" wrapText="1"/>
    </xf>
    <xf numFmtId="4" fontId="6" fillId="0" borderId="28" xfId="0" applyNumberFormat="1" applyFont="1" applyBorder="1" applyAlignment="1">
      <alignment horizontal="center" wrapText="1"/>
    </xf>
    <xf numFmtId="0" fontId="6" fillId="10" borderId="13" xfId="0" applyFont="1" applyFill="1" applyBorder="1" applyAlignment="1">
      <alignment horizontal="center" vertical="center"/>
    </xf>
    <xf numFmtId="0" fontId="6" fillId="10" borderId="9" xfId="0" applyFont="1" applyFill="1" applyBorder="1" applyAlignment="1">
      <alignment horizontal="center" vertical="center"/>
    </xf>
    <xf numFmtId="0" fontId="6" fillId="10" borderId="4" xfId="0" applyFont="1" applyFill="1" applyBorder="1" applyAlignment="1">
      <alignment horizontal="center" vertical="center"/>
    </xf>
    <xf numFmtId="0" fontId="5" fillId="0" borderId="13" xfId="0" applyFont="1" applyBorder="1" applyAlignment="1">
      <alignment horizontal="center" vertical="center"/>
    </xf>
    <xf numFmtId="0" fontId="5" fillId="0" borderId="9" xfId="0" applyFont="1" applyBorder="1" applyAlignment="1">
      <alignment vertical="center"/>
    </xf>
    <xf numFmtId="168" fontId="5" fillId="0" borderId="9" xfId="0" applyNumberFormat="1" applyFont="1" applyBorder="1" applyAlignment="1">
      <alignment horizontal="left" vertical="center"/>
    </xf>
    <xf numFmtId="168" fontId="5" fillId="0" borderId="4" xfId="0" applyNumberFormat="1" applyFont="1" applyBorder="1" applyAlignment="1">
      <alignment horizontal="left" vertical="center"/>
    </xf>
    <xf numFmtId="168" fontId="6" fillId="9" borderId="4" xfId="0" applyNumberFormat="1" applyFont="1" applyFill="1" applyBorder="1" applyAlignment="1">
      <alignment horizontal="center" vertical="center"/>
    </xf>
    <xf numFmtId="0" fontId="13" fillId="0" borderId="0" xfId="0" applyFont="1" applyAlignment="1">
      <alignment vertical="center"/>
    </xf>
    <xf numFmtId="0" fontId="14" fillId="0" borderId="9" xfId="0" applyFont="1" applyBorder="1" applyAlignment="1">
      <alignment horizontal="center" vertical="center"/>
    </xf>
    <xf numFmtId="0" fontId="14" fillId="11" borderId="9" xfId="0" applyFont="1" applyFill="1" applyBorder="1" applyAlignment="1">
      <alignment horizontal="center" vertical="center"/>
    </xf>
    <xf numFmtId="0" fontId="14" fillId="11" borderId="21" xfId="0" applyFont="1" applyFill="1" applyBorder="1" applyAlignment="1">
      <alignment vertical="center"/>
    </xf>
    <xf numFmtId="0" fontId="16" fillId="0" borderId="9" xfId="0" applyFont="1" applyBorder="1" applyAlignment="1">
      <alignment horizontal="center" vertical="center"/>
    </xf>
    <xf numFmtId="49" fontId="16" fillId="0" borderId="9" xfId="0" applyNumberFormat="1" applyFont="1" applyBorder="1" applyAlignment="1">
      <alignment horizontal="left" vertical="center"/>
    </xf>
    <xf numFmtId="169" fontId="16" fillId="0" borderId="9" xfId="3" applyFont="1" applyBorder="1" applyAlignment="1" applyProtection="1">
      <alignment horizontal="center" vertical="center"/>
    </xf>
    <xf numFmtId="0" fontId="17" fillId="0" borderId="9" xfId="0" applyFont="1" applyBorder="1" applyAlignment="1">
      <alignment horizontal="center"/>
    </xf>
    <xf numFmtId="9" fontId="17" fillId="0" borderId="9" xfId="0" applyNumberFormat="1" applyFont="1" applyBorder="1" applyAlignment="1">
      <alignment horizontal="center"/>
    </xf>
    <xf numFmtId="0" fontId="16" fillId="0" borderId="11" xfId="0" applyFont="1" applyBorder="1" applyAlignment="1">
      <alignment horizontal="center" vertical="center"/>
    </xf>
    <xf numFmtId="49" fontId="16" fillId="0" borderId="11" xfId="0" applyNumberFormat="1" applyFont="1" applyBorder="1" applyAlignment="1">
      <alignment horizontal="justify" vertical="center"/>
    </xf>
    <xf numFmtId="0" fontId="17" fillId="0" borderId="11" xfId="0" applyFont="1" applyBorder="1" applyAlignment="1">
      <alignment horizontal="center"/>
    </xf>
    <xf numFmtId="0" fontId="14" fillId="11" borderId="21" xfId="0" applyFont="1" applyFill="1" applyBorder="1" applyAlignment="1">
      <alignment horizontal="center" vertical="center"/>
    </xf>
    <xf numFmtId="0" fontId="16" fillId="0" borderId="9" xfId="0" applyFont="1" applyBorder="1" applyAlignment="1">
      <alignment vertical="center"/>
    </xf>
    <xf numFmtId="0" fontId="11" fillId="0" borderId="9" xfId="0" applyFont="1" applyBorder="1"/>
    <xf numFmtId="0" fontId="0" fillId="0" borderId="9" xfId="0" applyBorder="1"/>
    <xf numFmtId="10" fontId="16" fillId="0" borderId="9" xfId="0" applyNumberFormat="1" applyFont="1" applyBorder="1" applyAlignment="1">
      <alignment horizontal="center" vertical="center"/>
    </xf>
    <xf numFmtId="169" fontId="16" fillId="0" borderId="9" xfId="0" applyNumberFormat="1" applyFont="1" applyBorder="1" applyAlignment="1">
      <alignment vertical="center"/>
    </xf>
    <xf numFmtId="0" fontId="16" fillId="0" borderId="22" xfId="0" applyFont="1" applyBorder="1" applyAlignment="1">
      <alignment horizontal="center" vertical="center"/>
    </xf>
    <xf numFmtId="10" fontId="16" fillId="0" borderId="9" xfId="3" applyNumberFormat="1" applyFont="1" applyBorder="1" applyAlignment="1" applyProtection="1">
      <alignment horizontal="center" vertical="center"/>
    </xf>
    <xf numFmtId="169" fontId="16" fillId="0" borderId="9" xfId="3" applyFont="1" applyBorder="1" applyAlignment="1" applyProtection="1">
      <alignment horizontal="left" vertical="center"/>
    </xf>
    <xf numFmtId="0" fontId="16" fillId="0" borderId="9" xfId="0" applyFont="1" applyBorder="1" applyAlignment="1">
      <alignment vertical="center" wrapText="1"/>
    </xf>
    <xf numFmtId="169" fontId="16" fillId="0" borderId="9" xfId="3" applyFont="1" applyBorder="1" applyAlignment="1" applyProtection="1">
      <alignment horizontal="left" vertical="center" wrapText="1"/>
    </xf>
    <xf numFmtId="0" fontId="14" fillId="0" borderId="22" xfId="0" applyFont="1" applyBorder="1" applyAlignment="1">
      <alignment horizontal="center" vertical="center"/>
    </xf>
    <xf numFmtId="0" fontId="16" fillId="0" borderId="22" xfId="0" applyFont="1" applyBorder="1" applyAlignment="1">
      <alignment vertical="center"/>
    </xf>
    <xf numFmtId="0" fontId="16" fillId="0" borderId="21" xfId="0" applyFont="1" applyBorder="1" applyAlignment="1">
      <alignment vertical="center"/>
    </xf>
    <xf numFmtId="0" fontId="14" fillId="0" borderId="31" xfId="0" applyFont="1" applyBorder="1" applyAlignment="1">
      <alignment horizontal="center" vertical="center"/>
    </xf>
    <xf numFmtId="0" fontId="0" fillId="0" borderId="9" xfId="0" applyBorder="1" applyAlignment="1">
      <alignment horizontal="center" vertical="center"/>
    </xf>
    <xf numFmtId="169" fontId="16" fillId="0" borderId="9" xfId="3" applyFont="1" applyBorder="1" applyAlignment="1" applyProtection="1">
      <alignment horizontal="right" vertical="center"/>
    </xf>
    <xf numFmtId="0" fontId="14" fillId="11" borderId="9" xfId="0" applyFont="1" applyFill="1" applyBorder="1" applyAlignment="1">
      <alignment vertical="center"/>
    </xf>
    <xf numFmtId="10" fontId="16" fillId="0" borderId="9" xfId="3" applyNumberFormat="1" applyFont="1" applyBorder="1" applyAlignment="1" applyProtection="1">
      <alignment horizontal="left" wrapText="1"/>
    </xf>
    <xf numFmtId="2" fontId="18" fillId="0" borderId="0" xfId="0" applyNumberFormat="1" applyFont="1" applyAlignment="1">
      <alignment vertical="center"/>
    </xf>
    <xf numFmtId="0" fontId="14" fillId="0" borderId="9" xfId="0" applyFont="1" applyBorder="1" applyAlignment="1">
      <alignment vertical="center"/>
    </xf>
    <xf numFmtId="169" fontId="14" fillId="0" borderId="9" xfId="0" applyNumberFormat="1" applyFont="1" applyBorder="1" applyAlignment="1">
      <alignment vertical="center"/>
    </xf>
    <xf numFmtId="0" fontId="17" fillId="0" borderId="9" xfId="0" applyFont="1" applyBorder="1" applyAlignment="1">
      <alignment wrapText="1"/>
    </xf>
    <xf numFmtId="10" fontId="14" fillId="0" borderId="9" xfId="3" applyNumberFormat="1" applyFont="1" applyBorder="1" applyAlignment="1" applyProtection="1">
      <alignment horizontal="center" vertical="center"/>
    </xf>
    <xf numFmtId="169" fontId="14" fillId="0" borderId="9" xfId="3" applyFont="1" applyBorder="1" applyAlignment="1" applyProtection="1">
      <alignment horizontal="right" vertical="center"/>
    </xf>
    <xf numFmtId="169" fontId="16" fillId="0" borderId="9" xfId="0" applyNumberFormat="1" applyFont="1" applyBorder="1" applyAlignment="1">
      <alignment horizontal="center" vertical="center"/>
    </xf>
    <xf numFmtId="0" fontId="6" fillId="10" borderId="4" xfId="0" applyFont="1" applyFill="1" applyBorder="1" applyAlignment="1">
      <alignment horizontal="center" vertical="center" wrapText="1"/>
    </xf>
    <xf numFmtId="1" fontId="5" fillId="0" borderId="4" xfId="0" applyNumberFormat="1" applyFont="1" applyBorder="1" applyAlignment="1">
      <alignment horizontal="center" vertical="center"/>
    </xf>
    <xf numFmtId="168" fontId="5" fillId="0" borderId="4" xfId="1" applyFont="1" applyBorder="1" applyAlignment="1" applyProtection="1">
      <alignment horizontal="center" vertical="center"/>
    </xf>
    <xf numFmtId="168" fontId="5" fillId="0" borderId="9" xfId="1" applyFont="1" applyBorder="1" applyAlignment="1" applyProtection="1">
      <alignment horizontal="left" vertical="center"/>
    </xf>
    <xf numFmtId="0" fontId="5" fillId="0" borderId="13" xfId="0" applyFont="1" applyBorder="1" applyAlignment="1">
      <alignment vertical="center"/>
    </xf>
    <xf numFmtId="0" fontId="5" fillId="0" borderId="13" xfId="0" applyFont="1" applyBorder="1" applyAlignment="1">
      <alignment vertical="center" wrapText="1"/>
    </xf>
    <xf numFmtId="168" fontId="6" fillId="9" borderId="28" xfId="0" applyNumberFormat="1" applyFont="1" applyFill="1" applyBorder="1" applyAlignment="1">
      <alignment horizontal="center" vertical="center"/>
    </xf>
    <xf numFmtId="4" fontId="6" fillId="5" borderId="33" xfId="0" applyNumberFormat="1" applyFont="1" applyFill="1" applyBorder="1" applyAlignment="1">
      <alignment horizontal="center" wrapText="1"/>
    </xf>
    <xf numFmtId="0" fontId="3" fillId="5" borderId="4" xfId="0" applyFont="1" applyFill="1" applyBorder="1" applyAlignment="1">
      <alignment horizontal="center" vertical="top" wrapText="1"/>
    </xf>
    <xf numFmtId="0" fontId="5" fillId="0" borderId="3" xfId="0" applyFont="1" applyBorder="1" applyAlignment="1">
      <alignment horizontal="center" vertical="center" wrapText="1"/>
    </xf>
    <xf numFmtId="0" fontId="4" fillId="0" borderId="21" xfId="0" applyFont="1" applyBorder="1" applyAlignment="1">
      <alignment horizontal="center" vertical="top" wrapText="1"/>
    </xf>
    <xf numFmtId="0" fontId="3" fillId="0" borderId="13" xfId="0" applyFont="1" applyBorder="1" applyAlignment="1">
      <alignment horizontal="right" vertical="center" wrapText="1" indent="1"/>
    </xf>
    <xf numFmtId="0" fontId="3" fillId="0" borderId="21" xfId="0" applyFont="1" applyBorder="1" applyAlignment="1">
      <alignment horizontal="left" vertical="top" wrapText="1"/>
    </xf>
    <xf numFmtId="2" fontId="6" fillId="7" borderId="18" xfId="0" applyNumberFormat="1" applyFont="1" applyFill="1" applyBorder="1" applyAlignment="1">
      <alignment horizontal="center" wrapText="1"/>
    </xf>
    <xf numFmtId="0" fontId="3" fillId="5" borderId="18" xfId="0" applyFont="1" applyFill="1" applyBorder="1" applyAlignment="1">
      <alignment horizontal="center" vertical="top" wrapText="1"/>
    </xf>
    <xf numFmtId="0" fontId="3" fillId="0" borderId="36" xfId="0" applyFont="1" applyBorder="1" applyAlignment="1">
      <alignment horizontal="center" vertical="top" wrapText="1"/>
    </xf>
    <xf numFmtId="10" fontId="5" fillId="0" borderId="37" xfId="2" applyNumberFormat="1" applyFont="1" applyBorder="1" applyAlignment="1" applyProtection="1">
      <alignment horizontal="center" wrapText="1"/>
    </xf>
    <xf numFmtId="10" fontId="6" fillId="5" borderId="37" xfId="0" applyNumberFormat="1" applyFont="1" applyFill="1" applyBorder="1" applyAlignment="1">
      <alignment horizontal="center" wrapText="1"/>
    </xf>
    <xf numFmtId="10" fontId="6" fillId="8" borderId="37" xfId="0" applyNumberFormat="1" applyFont="1" applyFill="1" applyBorder="1" applyAlignment="1">
      <alignment horizontal="center" wrapText="1"/>
    </xf>
    <xf numFmtId="10" fontId="6" fillId="8" borderId="38" xfId="0" applyNumberFormat="1" applyFont="1" applyFill="1" applyBorder="1" applyAlignment="1">
      <alignment horizontal="center" wrapText="1"/>
    </xf>
    <xf numFmtId="0" fontId="3" fillId="8" borderId="37" xfId="0" applyFont="1" applyFill="1" applyBorder="1" applyAlignment="1">
      <alignment horizontal="center" vertical="top" wrapText="1"/>
    </xf>
    <xf numFmtId="0" fontId="3" fillId="0" borderId="39" xfId="0" applyFont="1" applyBorder="1" applyAlignment="1">
      <alignment horizontal="center" vertical="top" wrapText="1"/>
    </xf>
    <xf numFmtId="10" fontId="6" fillId="5" borderId="40" xfId="2" applyNumberFormat="1" applyFont="1" applyFill="1" applyBorder="1" applyAlignment="1" applyProtection="1">
      <alignment horizontal="center" wrapText="1"/>
    </xf>
    <xf numFmtId="2" fontId="5" fillId="0" borderId="21" xfId="0" applyNumberFormat="1" applyFont="1" applyBorder="1" applyAlignment="1">
      <alignment horizontal="center" wrapText="1"/>
    </xf>
    <xf numFmtId="2" fontId="5" fillId="7" borderId="21" xfId="0" applyNumberFormat="1" applyFont="1" applyFill="1" applyBorder="1" applyAlignment="1">
      <alignment horizontal="center" wrapText="1"/>
    </xf>
    <xf numFmtId="2" fontId="6" fillId="0" borderId="21" xfId="0" applyNumberFormat="1" applyFont="1" applyBorder="1" applyAlignment="1">
      <alignment horizontal="center" wrapText="1"/>
    </xf>
    <xf numFmtId="0" fontId="3" fillId="0" borderId="41" xfId="0" applyFont="1" applyBorder="1" applyAlignment="1">
      <alignment horizontal="center" vertical="top" wrapText="1"/>
    </xf>
    <xf numFmtId="4" fontId="6" fillId="0" borderId="32" xfId="0" applyNumberFormat="1" applyFont="1" applyBorder="1" applyAlignment="1">
      <alignment horizontal="center" wrapText="1"/>
    </xf>
    <xf numFmtId="2" fontId="5" fillId="0" borderId="16" xfId="0" applyNumberFormat="1" applyFont="1" applyBorder="1" applyAlignment="1">
      <alignment horizontal="center" wrapText="1"/>
    </xf>
    <xf numFmtId="2" fontId="5" fillId="7" borderId="16" xfId="0" applyNumberFormat="1" applyFont="1" applyFill="1" applyBorder="1" applyAlignment="1">
      <alignment horizontal="center" wrapText="1"/>
    </xf>
    <xf numFmtId="2" fontId="6" fillId="0" borderId="16" xfId="0" applyNumberFormat="1" applyFont="1" applyBorder="1" applyAlignment="1">
      <alignment horizontal="center" wrapText="1"/>
    </xf>
    <xf numFmtId="0" fontId="3" fillId="0" borderId="15" xfId="0" applyFont="1" applyBorder="1" applyAlignment="1">
      <alignment horizontal="center" vertical="top" wrapText="1"/>
    </xf>
    <xf numFmtId="4" fontId="6" fillId="0" borderId="18" xfId="0" applyNumberFormat="1" applyFont="1" applyBorder="1" applyAlignment="1">
      <alignment horizontal="center" wrapText="1"/>
    </xf>
    <xf numFmtId="0" fontId="3" fillId="8" borderId="7" xfId="0" applyFont="1" applyFill="1" applyBorder="1" applyAlignment="1">
      <alignment horizontal="center" vertical="top" wrapText="1"/>
    </xf>
    <xf numFmtId="2" fontId="6" fillId="7" borderId="32" xfId="0" applyNumberFormat="1" applyFont="1" applyFill="1" applyBorder="1" applyAlignment="1">
      <alignment horizontal="center" wrapText="1"/>
    </xf>
    <xf numFmtId="2" fontId="6" fillId="5" borderId="32" xfId="0" applyNumberFormat="1" applyFont="1" applyFill="1" applyBorder="1" applyAlignment="1">
      <alignment horizontal="center" wrapText="1"/>
    </xf>
    <xf numFmtId="2" fontId="6" fillId="5" borderId="18" xfId="0" applyNumberFormat="1" applyFont="1" applyFill="1" applyBorder="1" applyAlignment="1">
      <alignment horizontal="center" wrapText="1"/>
    </xf>
    <xf numFmtId="0" fontId="3" fillId="3" borderId="36" xfId="0" applyFont="1" applyFill="1" applyBorder="1" applyAlignment="1">
      <alignment horizontal="center" vertical="top" wrapText="1"/>
    </xf>
    <xf numFmtId="0" fontId="3" fillId="0" borderId="37" xfId="0" applyFont="1" applyBorder="1" applyAlignment="1">
      <alignment horizontal="center" vertical="top" wrapText="1"/>
    </xf>
    <xf numFmtId="10" fontId="5" fillId="0" borderId="37" xfId="0" applyNumberFormat="1" applyFont="1" applyBorder="1" applyAlignment="1">
      <alignment horizontal="center" wrapText="1"/>
    </xf>
    <xf numFmtId="10" fontId="6" fillId="5" borderId="38" xfId="0" applyNumberFormat="1" applyFont="1" applyFill="1" applyBorder="1" applyAlignment="1">
      <alignment horizontal="center" wrapText="1"/>
    </xf>
    <xf numFmtId="0" fontId="4" fillId="0" borderId="37" xfId="0" applyFont="1" applyBorder="1" applyAlignment="1">
      <alignment horizontal="center" vertical="top" wrapText="1"/>
    </xf>
    <xf numFmtId="0" fontId="3" fillId="5" borderId="38" xfId="0" applyFont="1" applyFill="1" applyBorder="1" applyAlignment="1">
      <alignment horizontal="center" vertical="top" wrapText="1"/>
    </xf>
    <xf numFmtId="0" fontId="5" fillId="0" borderId="37" xfId="0" applyFont="1" applyBorder="1" applyAlignment="1">
      <alignment horizontal="center" wrapText="1"/>
    </xf>
    <xf numFmtId="0" fontId="3" fillId="5" borderId="39" xfId="0" applyFont="1" applyFill="1" applyBorder="1" applyAlignment="1">
      <alignment horizontal="center" vertical="top" wrapText="1"/>
    </xf>
    <xf numFmtId="2" fontId="5" fillId="0" borderId="37" xfId="0" applyNumberFormat="1" applyFont="1" applyBorder="1" applyAlignment="1">
      <alignment horizontal="center" wrapText="1"/>
    </xf>
    <xf numFmtId="2" fontId="6" fillId="5" borderId="38" xfId="0" applyNumberFormat="1" applyFont="1" applyFill="1" applyBorder="1" applyAlignment="1">
      <alignment horizontal="center" wrapText="1"/>
    </xf>
    <xf numFmtId="0" fontId="3" fillId="3" borderId="43" xfId="0" applyFont="1" applyFill="1" applyBorder="1" applyAlignment="1">
      <alignment horizontal="center" vertical="top" wrapText="1"/>
    </xf>
    <xf numFmtId="0" fontId="3" fillId="5" borderId="32" xfId="0" applyFont="1" applyFill="1" applyBorder="1" applyAlignment="1">
      <alignment horizontal="center" vertical="top" wrapText="1"/>
    </xf>
    <xf numFmtId="0" fontId="4" fillId="0" borderId="16" xfId="0" applyFont="1" applyBorder="1" applyAlignment="1">
      <alignment horizontal="center" vertical="top" wrapText="1"/>
    </xf>
    <xf numFmtId="0" fontId="5" fillId="0" borderId="16" xfId="0" applyFont="1" applyBorder="1" applyAlignment="1">
      <alignment horizontal="center" wrapText="1"/>
    </xf>
    <xf numFmtId="10" fontId="5" fillId="0" borderId="39" xfId="0" applyNumberFormat="1" applyFont="1" applyBorder="1" applyAlignment="1">
      <alignment horizontal="center" wrapText="1"/>
    </xf>
    <xf numFmtId="10" fontId="6" fillId="0" borderId="37" xfId="0" applyNumberFormat="1" applyFont="1" applyBorder="1" applyAlignment="1">
      <alignment horizontal="center" wrapText="1"/>
    </xf>
    <xf numFmtId="0" fontId="5" fillId="0" borderId="37" xfId="0" applyFont="1" applyBorder="1" applyAlignment="1">
      <alignment horizontal="left" wrapText="1"/>
    </xf>
    <xf numFmtId="0" fontId="3" fillId="3" borderId="40" xfId="0" applyFont="1" applyFill="1" applyBorder="1" applyAlignment="1">
      <alignment horizontal="center" vertical="top" wrapText="1"/>
    </xf>
    <xf numFmtId="2" fontId="5" fillId="0" borderId="44" xfId="0" applyNumberFormat="1" applyFont="1" applyBorder="1" applyAlignment="1">
      <alignment horizontal="center" wrapText="1"/>
    </xf>
    <xf numFmtId="0" fontId="5" fillId="0" borderId="16" xfId="0" applyFont="1" applyBorder="1" applyAlignment="1">
      <alignment horizontal="left" vertical="center" wrapText="1"/>
    </xf>
    <xf numFmtId="4" fontId="6" fillId="0" borderId="16" xfId="0" applyNumberFormat="1" applyFont="1" applyBorder="1" applyAlignment="1">
      <alignment horizontal="center" wrapText="1"/>
    </xf>
    <xf numFmtId="0" fontId="3" fillId="0" borderId="7" xfId="0" applyFont="1" applyBorder="1" applyAlignment="1">
      <alignment horizontal="left" vertical="top" wrapText="1" indent="5"/>
    </xf>
    <xf numFmtId="0" fontId="3" fillId="0" borderId="26" xfId="0" applyFont="1" applyBorder="1" applyAlignment="1">
      <alignment horizontal="left" vertical="center" wrapText="1"/>
    </xf>
    <xf numFmtId="0" fontId="3" fillId="0" borderId="17" xfId="0" applyFont="1" applyBorder="1" applyAlignment="1">
      <alignment horizontal="center" vertical="top" wrapText="1" indent="1"/>
    </xf>
    <xf numFmtId="0" fontId="16" fillId="0" borderId="9" xfId="0" applyFont="1" applyBorder="1" applyAlignment="1">
      <alignment horizontal="center" vertical="center" wrapText="1"/>
    </xf>
    <xf numFmtId="169" fontId="20" fillId="0" borderId="9" xfId="3" applyFont="1" applyBorder="1" applyAlignment="1" applyProtection="1">
      <alignment horizontal="left" vertical="center" wrapText="1"/>
    </xf>
    <xf numFmtId="0" fontId="16" fillId="12" borderId="9" xfId="0" applyFont="1" applyFill="1" applyBorder="1" applyAlignment="1">
      <alignment vertical="center"/>
    </xf>
    <xf numFmtId="0" fontId="5" fillId="0" borderId="22" xfId="0" applyFont="1" applyBorder="1" applyAlignment="1">
      <alignment horizontal="center" wrapText="1"/>
    </xf>
    <xf numFmtId="0" fontId="21" fillId="0" borderId="33" xfId="0" applyFont="1" applyBorder="1" applyAlignment="1">
      <alignment horizontal="center"/>
    </xf>
    <xf numFmtId="169" fontId="16" fillId="0" borderId="9" xfId="3" applyFont="1" applyBorder="1" applyAlignment="1" applyProtection="1">
      <alignment horizontal="center" vertical="center" wrapText="1"/>
    </xf>
    <xf numFmtId="0" fontId="5" fillId="0" borderId="9" xfId="0" applyFont="1" applyBorder="1" applyAlignment="1">
      <alignment vertical="center" wrapText="1"/>
    </xf>
    <xf numFmtId="0" fontId="6" fillId="6" borderId="18" xfId="0" applyFont="1" applyFill="1" applyBorder="1" applyAlignment="1">
      <alignment vertical="center" wrapText="1"/>
    </xf>
    <xf numFmtId="0" fontId="23" fillId="0" borderId="33" xfId="0" applyFont="1" applyBorder="1" applyAlignment="1">
      <alignment horizontal="center" vertical="center"/>
    </xf>
    <xf numFmtId="0" fontId="23" fillId="0" borderId="33" xfId="0" applyFont="1" applyBorder="1" applyAlignment="1">
      <alignment horizontal="left" vertical="center"/>
    </xf>
    <xf numFmtId="10" fontId="23" fillId="0" borderId="33" xfId="0" applyNumberFormat="1" applyFont="1" applyBorder="1" applyAlignment="1">
      <alignment horizontal="center" vertical="center"/>
    </xf>
    <xf numFmtId="2" fontId="23" fillId="0" borderId="33" xfId="0" applyNumberFormat="1" applyFont="1" applyBorder="1" applyAlignment="1">
      <alignment horizontal="left" vertical="center" wrapText="1"/>
    </xf>
    <xf numFmtId="0" fontId="23" fillId="0" borderId="0" xfId="0" applyFont="1" applyAlignment="1">
      <alignment vertical="center"/>
    </xf>
    <xf numFmtId="0" fontId="23" fillId="0" borderId="33" xfId="0" applyFont="1" applyBorder="1" applyAlignment="1">
      <alignment horizontal="left" vertical="center" wrapText="1"/>
    </xf>
    <xf numFmtId="2" fontId="23" fillId="0" borderId="0" xfId="0" applyNumberFormat="1" applyFont="1" applyAlignment="1">
      <alignment vertical="center"/>
    </xf>
    <xf numFmtId="0" fontId="23" fillId="14" borderId="33" xfId="0" applyFont="1" applyFill="1" applyBorder="1" applyAlignment="1">
      <alignment horizontal="center" vertical="center"/>
    </xf>
    <xf numFmtId="2" fontId="23" fillId="0" borderId="33" xfId="0" applyNumberFormat="1" applyFont="1" applyBorder="1" applyAlignment="1">
      <alignment horizontal="left" wrapText="1"/>
    </xf>
    <xf numFmtId="9" fontId="25" fillId="0" borderId="0" xfId="0" applyNumberFormat="1" applyFont="1" applyAlignment="1">
      <alignment horizontal="center" vertical="center"/>
    </xf>
    <xf numFmtId="10" fontId="23" fillId="0" borderId="33" xfId="0" applyNumberFormat="1" applyFont="1" applyBorder="1" applyAlignment="1">
      <alignment horizontal="left" vertical="center" wrapText="1"/>
    </xf>
    <xf numFmtId="2" fontId="23" fillId="0" borderId="33" xfId="0" applyNumberFormat="1" applyFont="1" applyBorder="1" applyAlignment="1">
      <alignment horizontal="left" vertical="center"/>
    </xf>
    <xf numFmtId="10" fontId="23" fillId="0" borderId="0" xfId="0" applyNumberFormat="1" applyFont="1" applyAlignment="1">
      <alignment vertical="center"/>
    </xf>
    <xf numFmtId="2" fontId="23" fillId="0" borderId="33" xfId="0" applyNumberFormat="1" applyFont="1" applyBorder="1" applyAlignment="1">
      <alignment wrapText="1"/>
    </xf>
    <xf numFmtId="2" fontId="23" fillId="0" borderId="0" xfId="0" applyNumberFormat="1" applyFont="1" applyAlignment="1">
      <alignment horizontal="center" vertical="center"/>
    </xf>
    <xf numFmtId="170" fontId="23" fillId="0" borderId="0" xfId="0" applyNumberFormat="1" applyFont="1" applyAlignment="1">
      <alignment vertical="center"/>
    </xf>
    <xf numFmtId="10" fontId="23" fillId="14" borderId="33" xfId="0" applyNumberFormat="1" applyFont="1" applyFill="1" applyBorder="1" applyAlignment="1">
      <alignment horizontal="center" vertical="center"/>
    </xf>
    <xf numFmtId="171" fontId="23" fillId="0" borderId="0" xfId="0" applyNumberFormat="1" applyFont="1" applyAlignment="1">
      <alignment vertical="center"/>
    </xf>
    <xf numFmtId="0" fontId="30" fillId="0" borderId="0" xfId="0" applyFont="1" applyAlignment="1">
      <alignment vertical="center"/>
    </xf>
    <xf numFmtId="1" fontId="32" fillId="0" borderId="33" xfId="0" applyNumberFormat="1" applyFont="1" applyBorder="1" applyAlignment="1">
      <alignment horizontal="center"/>
    </xf>
    <xf numFmtId="172" fontId="32" fillId="0" borderId="33" xfId="0" applyNumberFormat="1" applyFont="1" applyBorder="1" applyAlignment="1">
      <alignment horizontal="center" wrapText="1"/>
    </xf>
    <xf numFmtId="1" fontId="30" fillId="0" borderId="0" xfId="0" applyNumberFormat="1" applyFont="1" applyAlignment="1">
      <alignment vertical="center"/>
    </xf>
    <xf numFmtId="0" fontId="36" fillId="17" borderId="33" xfId="0" applyFont="1" applyFill="1" applyBorder="1" applyAlignment="1">
      <alignment horizontal="center" wrapText="1"/>
    </xf>
    <xf numFmtId="1" fontId="31" fillId="16" borderId="45" xfId="0" applyNumberFormat="1" applyFont="1" applyFill="1" applyBorder="1" applyAlignment="1">
      <alignment horizontal="center" vertical="center"/>
    </xf>
    <xf numFmtId="170" fontId="30" fillId="0" borderId="46" xfId="0" applyNumberFormat="1" applyFont="1" applyBorder="1" applyAlignment="1">
      <alignment vertical="center"/>
    </xf>
    <xf numFmtId="1" fontId="33" fillId="0" borderId="48" xfId="0" applyNumberFormat="1" applyFont="1" applyBorder="1" applyAlignment="1">
      <alignment horizontal="center"/>
    </xf>
    <xf numFmtId="172" fontId="34" fillId="0" borderId="48" xfId="0" applyNumberFormat="1" applyFont="1" applyBorder="1" applyAlignment="1">
      <alignment horizontal="center" wrapText="1"/>
    </xf>
    <xf numFmtId="0" fontId="30" fillId="0" borderId="49" xfId="0" applyFont="1" applyBorder="1" applyAlignment="1">
      <alignment vertical="center"/>
    </xf>
    <xf numFmtId="0" fontId="0" fillId="0" borderId="13" xfId="0" applyBorder="1"/>
    <xf numFmtId="0" fontId="0" fillId="0" borderId="4" xfId="0" applyBorder="1"/>
    <xf numFmtId="0" fontId="0" fillId="0" borderId="25" xfId="0" applyBorder="1"/>
    <xf numFmtId="0" fontId="0" fillId="0" borderId="28" xfId="0" applyBorder="1"/>
    <xf numFmtId="0" fontId="35" fillId="0" borderId="53" xfId="0" applyFont="1" applyBorder="1"/>
    <xf numFmtId="0" fontId="35" fillId="0" borderId="50" xfId="0" applyFont="1" applyBorder="1"/>
    <xf numFmtId="0" fontId="0" fillId="0" borderId="24" xfId="0" applyBorder="1"/>
    <xf numFmtId="0" fontId="0" fillId="0" borderId="6" xfId="0" applyBorder="1"/>
    <xf numFmtId="0" fontId="0" fillId="0" borderId="7" xfId="0" applyBorder="1"/>
    <xf numFmtId="0" fontId="0" fillId="0" borderId="17" xfId="0" applyBorder="1"/>
    <xf numFmtId="0" fontId="0" fillId="0" borderId="11" xfId="0" applyBorder="1"/>
    <xf numFmtId="0" fontId="0" fillId="0" borderId="12" xfId="0" applyBorder="1"/>
    <xf numFmtId="0" fontId="0" fillId="0" borderId="54" xfId="0" applyBorder="1"/>
    <xf numFmtId="0" fontId="0" fillId="0" borderId="55" xfId="0" applyBorder="1"/>
    <xf numFmtId="0" fontId="35" fillId="0" borderId="55" xfId="0" applyFont="1" applyBorder="1"/>
    <xf numFmtId="0" fontId="35" fillId="0" borderId="56" xfId="0" applyFont="1" applyBorder="1"/>
    <xf numFmtId="0" fontId="30" fillId="0" borderId="0" xfId="0" applyFont="1" applyAlignment="1">
      <alignment vertical="center" wrapText="1"/>
    </xf>
    <xf numFmtId="2" fontId="4" fillId="13" borderId="4" xfId="0" applyNumberFormat="1" applyFont="1" applyFill="1" applyBorder="1" applyAlignment="1">
      <alignment horizontal="center" vertical="top" wrapText="1"/>
    </xf>
    <xf numFmtId="4" fontId="4" fillId="13" borderId="4" xfId="0" applyNumberFormat="1" applyFont="1" applyFill="1" applyBorder="1" applyAlignment="1">
      <alignment horizontal="center" vertical="top" wrapText="1"/>
    </xf>
    <xf numFmtId="2" fontId="5" fillId="13" borderId="12" xfId="0" applyNumberFormat="1" applyFont="1" applyFill="1" applyBorder="1" applyAlignment="1">
      <alignment horizontal="center" wrapText="1"/>
    </xf>
    <xf numFmtId="2" fontId="5" fillId="13" borderId="4" xfId="0" applyNumberFormat="1" applyFont="1" applyFill="1" applyBorder="1" applyAlignment="1">
      <alignment horizontal="center" wrapText="1"/>
    </xf>
    <xf numFmtId="2" fontId="4" fillId="13" borderId="12" xfId="0" applyNumberFormat="1" applyFont="1" applyFill="1" applyBorder="1" applyAlignment="1">
      <alignment horizontal="center" vertical="top" wrapText="1"/>
    </xf>
    <xf numFmtId="2" fontId="5" fillId="0" borderId="68" xfId="0" applyNumberFormat="1" applyFont="1" applyBorder="1" applyAlignment="1">
      <alignment horizontal="center" wrapText="1"/>
    </xf>
    <xf numFmtId="0" fontId="5" fillId="0" borderId="37" xfId="0" applyFont="1" applyBorder="1" applyAlignment="1">
      <alignment horizontal="left" vertical="center" wrapText="1"/>
    </xf>
    <xf numFmtId="4" fontId="6" fillId="0" borderId="40" xfId="0" applyNumberFormat="1" applyFont="1" applyBorder="1" applyAlignment="1">
      <alignment horizontal="center" wrapText="1"/>
    </xf>
    <xf numFmtId="10" fontId="5" fillId="0" borderId="21" xfId="0" applyNumberFormat="1" applyFont="1" applyBorder="1" applyAlignment="1">
      <alignment horizontal="center" wrapText="1"/>
    </xf>
    <xf numFmtId="10" fontId="5" fillId="0" borderId="41" xfId="0" applyNumberFormat="1" applyFont="1" applyBorder="1" applyAlignment="1">
      <alignment horizontal="center" wrapText="1"/>
    </xf>
    <xf numFmtId="10" fontId="6" fillId="0" borderId="21" xfId="0" applyNumberFormat="1" applyFont="1" applyBorder="1" applyAlignment="1">
      <alignment horizontal="center" wrapText="1"/>
    </xf>
    <xf numFmtId="0" fontId="3" fillId="0" borderId="36" xfId="0" applyFont="1" applyBorder="1" applyAlignment="1">
      <alignment horizontal="left" vertical="top" wrapText="1" indent="5"/>
    </xf>
    <xf numFmtId="4" fontId="5" fillId="0" borderId="37" xfId="0" applyNumberFormat="1" applyFont="1" applyBorder="1" applyAlignment="1">
      <alignment horizontal="center" wrapText="1"/>
    </xf>
    <xf numFmtId="4" fontId="5" fillId="0" borderId="38" xfId="0" applyNumberFormat="1" applyFont="1" applyBorder="1" applyAlignment="1">
      <alignment horizontal="center" wrapText="1"/>
    </xf>
    <xf numFmtId="2" fontId="5" fillId="0" borderId="70" xfId="0" applyNumberFormat="1" applyFont="1" applyBorder="1" applyAlignment="1">
      <alignment horizontal="center" wrapText="1"/>
    </xf>
    <xf numFmtId="2" fontId="5" fillId="0" borderId="39" xfId="0" applyNumberFormat="1" applyFont="1" applyBorder="1" applyAlignment="1">
      <alignment horizontal="center" wrapText="1"/>
    </xf>
    <xf numFmtId="2" fontId="5" fillId="13" borderId="37" xfId="0" applyNumberFormat="1" applyFont="1" applyFill="1" applyBorder="1" applyAlignment="1">
      <alignment horizontal="center" wrapText="1"/>
    </xf>
    <xf numFmtId="4" fontId="6" fillId="5" borderId="37" xfId="0" applyNumberFormat="1" applyFont="1" applyFill="1" applyBorder="1" applyAlignment="1">
      <alignment horizontal="center" wrapText="1"/>
    </xf>
    <xf numFmtId="10" fontId="5" fillId="0" borderId="21" xfId="2" applyNumberFormat="1" applyFont="1" applyBorder="1" applyAlignment="1" applyProtection="1">
      <alignment horizontal="center" wrapText="1"/>
    </xf>
    <xf numFmtId="10" fontId="6" fillId="5" borderId="32" xfId="2" applyNumberFormat="1" applyFont="1" applyFill="1" applyBorder="1" applyAlignment="1" applyProtection="1">
      <alignment horizontal="center" wrapText="1"/>
    </xf>
    <xf numFmtId="2" fontId="5" fillId="7" borderId="37" xfId="0" applyNumberFormat="1" applyFont="1" applyFill="1" applyBorder="1" applyAlignment="1">
      <alignment horizontal="center" wrapText="1"/>
    </xf>
    <xf numFmtId="10" fontId="6" fillId="5" borderId="21" xfId="0" applyNumberFormat="1" applyFont="1" applyFill="1" applyBorder="1" applyAlignment="1">
      <alignment horizontal="center" wrapText="1"/>
    </xf>
    <xf numFmtId="10" fontId="6" fillId="8" borderId="21" xfId="0" applyNumberFormat="1" applyFont="1" applyFill="1" applyBorder="1" applyAlignment="1">
      <alignment horizontal="center" wrapText="1"/>
    </xf>
    <xf numFmtId="10" fontId="6" fillId="8" borderId="32" xfId="0" applyNumberFormat="1" applyFont="1" applyFill="1" applyBorder="1" applyAlignment="1">
      <alignment horizontal="center" wrapText="1"/>
    </xf>
    <xf numFmtId="0" fontId="21" fillId="0" borderId="71" xfId="0" applyFont="1" applyBorder="1" applyAlignment="1">
      <alignment horizontal="center"/>
    </xf>
    <xf numFmtId="2" fontId="6" fillId="0" borderId="38" xfId="0" applyNumberFormat="1" applyFont="1" applyBorder="1" applyAlignment="1">
      <alignment horizontal="center" wrapText="1"/>
    </xf>
    <xf numFmtId="4" fontId="6" fillId="0" borderId="38" xfId="0" applyNumberFormat="1" applyFont="1" applyBorder="1" applyAlignment="1">
      <alignment horizontal="center" wrapText="1"/>
    </xf>
    <xf numFmtId="2" fontId="5" fillId="0" borderId="15" xfId="0" applyNumberFormat="1" applyFont="1" applyBorder="1" applyAlignment="1">
      <alignment horizontal="center" wrapText="1"/>
    </xf>
    <xf numFmtId="0" fontId="3" fillId="0" borderId="67" xfId="0" applyFont="1" applyBorder="1" applyAlignment="1">
      <alignment horizontal="center" vertical="top" wrapText="1"/>
    </xf>
    <xf numFmtId="10" fontId="6" fillId="5" borderId="71" xfId="2" applyNumberFormat="1" applyFont="1" applyFill="1" applyBorder="1" applyAlignment="1" applyProtection="1">
      <alignment horizontal="center" wrapText="1"/>
    </xf>
    <xf numFmtId="2" fontId="6" fillId="7" borderId="67" xfId="0" applyNumberFormat="1" applyFont="1" applyFill="1" applyBorder="1" applyAlignment="1">
      <alignment horizontal="center" wrapText="1"/>
    </xf>
    <xf numFmtId="0" fontId="3" fillId="0" borderId="17" xfId="0" applyFont="1" applyBorder="1" applyAlignment="1">
      <alignment horizontal="center" vertical="center" wrapText="1"/>
    </xf>
    <xf numFmtId="2" fontId="5" fillId="0" borderId="18" xfId="0" applyNumberFormat="1" applyFont="1" applyBorder="1" applyAlignment="1">
      <alignment horizontal="center" wrapText="1"/>
    </xf>
    <xf numFmtId="10" fontId="6" fillId="5" borderId="78" xfId="0" applyNumberFormat="1" applyFont="1" applyFill="1" applyBorder="1" applyAlignment="1">
      <alignment horizontal="center" wrapText="1"/>
    </xf>
    <xf numFmtId="2" fontId="6" fillId="7" borderId="79" xfId="0" applyNumberFormat="1" applyFont="1" applyFill="1" applyBorder="1" applyAlignment="1">
      <alignment horizontal="center" wrapText="1"/>
    </xf>
    <xf numFmtId="0" fontId="3" fillId="0" borderId="17" xfId="0" applyFont="1" applyBorder="1" applyAlignment="1">
      <alignment horizontal="right" vertical="center" wrapText="1" indent="1"/>
    </xf>
    <xf numFmtId="10" fontId="5" fillId="0" borderId="38" xfId="0" applyNumberFormat="1" applyFont="1" applyBorder="1" applyAlignment="1">
      <alignment horizontal="center" wrapText="1"/>
    </xf>
    <xf numFmtId="0" fontId="3" fillId="5" borderId="40" xfId="0" applyFont="1" applyFill="1" applyBorder="1" applyAlignment="1">
      <alignment horizontal="center" vertical="top" wrapText="1"/>
    </xf>
    <xf numFmtId="10" fontId="3" fillId="0" borderId="41" xfId="0" applyNumberFormat="1" applyFont="1" applyBorder="1" applyAlignment="1">
      <alignment horizontal="center" vertical="top" wrapText="1"/>
    </xf>
    <xf numFmtId="0" fontId="3" fillId="0" borderId="84" xfId="0" applyFont="1" applyBorder="1" applyAlignment="1">
      <alignment horizontal="center" vertical="top" wrapText="1"/>
    </xf>
    <xf numFmtId="167" fontId="7" fillId="0" borderId="83" xfId="0" applyNumberFormat="1" applyFont="1" applyBorder="1" applyAlignment="1">
      <alignment horizontal="right" vertical="top" indent="1" shrinkToFit="1"/>
    </xf>
    <xf numFmtId="2" fontId="5" fillId="0" borderId="84" xfId="0" applyNumberFormat="1" applyFont="1" applyBorder="1" applyAlignment="1">
      <alignment horizontal="center" wrapText="1"/>
    </xf>
    <xf numFmtId="2" fontId="6" fillId="5" borderId="87" xfId="0" applyNumberFormat="1" applyFont="1" applyFill="1" applyBorder="1" applyAlignment="1">
      <alignment horizontal="center" wrapText="1"/>
    </xf>
    <xf numFmtId="1" fontId="7" fillId="0" borderId="88" xfId="0" applyNumberFormat="1" applyFont="1" applyBorder="1" applyAlignment="1">
      <alignment horizontal="right" vertical="top" indent="1" shrinkToFit="1"/>
    </xf>
    <xf numFmtId="0" fontId="3" fillId="0" borderId="89" xfId="0" applyFont="1" applyBorder="1" applyAlignment="1">
      <alignment horizontal="left" vertical="top" wrapText="1"/>
    </xf>
    <xf numFmtId="0" fontId="3" fillId="0" borderId="90" xfId="0" applyFont="1" applyBorder="1" applyAlignment="1">
      <alignment horizontal="center" vertical="top" wrapText="1"/>
    </xf>
    <xf numFmtId="0" fontId="3" fillId="0" borderId="91" xfId="0" applyFont="1" applyBorder="1" applyAlignment="1">
      <alignment horizontal="center" vertical="top" wrapText="1"/>
    </xf>
    <xf numFmtId="0" fontId="3" fillId="0" borderId="92" xfId="0" applyFont="1" applyBorder="1" applyAlignment="1">
      <alignment horizontal="center" vertical="top" wrapText="1"/>
    </xf>
    <xf numFmtId="0" fontId="3" fillId="0" borderId="83" xfId="0" applyFont="1" applyBorder="1" applyAlignment="1">
      <alignment horizontal="right" vertical="top" wrapText="1" indent="1"/>
    </xf>
    <xf numFmtId="2" fontId="4" fillId="13" borderId="84" xfId="0" applyNumberFormat="1" applyFont="1" applyFill="1" applyBorder="1" applyAlignment="1">
      <alignment horizontal="center" vertical="top" wrapText="1"/>
    </xf>
    <xf numFmtId="4" fontId="4" fillId="13" borderId="84" xfId="0" applyNumberFormat="1" applyFont="1" applyFill="1" applyBorder="1" applyAlignment="1">
      <alignment horizontal="center" vertical="top" wrapText="1"/>
    </xf>
    <xf numFmtId="0" fontId="3" fillId="0" borderId="93" xfId="0" applyFont="1" applyBorder="1" applyAlignment="1">
      <alignment horizontal="center" vertical="top" wrapText="1" indent="1"/>
    </xf>
    <xf numFmtId="2" fontId="5" fillId="13" borderId="94" xfId="0" applyNumberFormat="1" applyFont="1" applyFill="1" applyBorder="1" applyAlignment="1">
      <alignment horizontal="center" wrapText="1"/>
    </xf>
    <xf numFmtId="4" fontId="6" fillId="5" borderId="64" xfId="0" applyNumberFormat="1" applyFont="1" applyFill="1" applyBorder="1" applyAlignment="1">
      <alignment horizontal="center" wrapText="1"/>
    </xf>
    <xf numFmtId="0" fontId="3" fillId="0" borderId="96" xfId="0" applyFont="1" applyBorder="1" applyAlignment="1">
      <alignment horizontal="center" vertical="top" wrapText="1"/>
    </xf>
    <xf numFmtId="0" fontId="3" fillId="0" borderId="97" xfId="0" applyFont="1" applyBorder="1" applyAlignment="1">
      <alignment horizontal="right" vertical="top" wrapText="1" indent="1"/>
    </xf>
    <xf numFmtId="2" fontId="5" fillId="0" borderId="98" xfId="0" applyNumberFormat="1" applyFont="1" applyBorder="1" applyAlignment="1">
      <alignment horizontal="center" wrapText="1"/>
    </xf>
    <xf numFmtId="0" fontId="3" fillId="0" borderId="83" xfId="0" applyFont="1" applyBorder="1" applyAlignment="1">
      <alignment horizontal="center" vertical="center" wrapText="1"/>
    </xf>
    <xf numFmtId="0" fontId="5" fillId="0" borderId="84" xfId="0" applyFont="1" applyBorder="1" applyAlignment="1">
      <alignment horizontal="left" vertical="center" wrapText="1"/>
    </xf>
    <xf numFmtId="10" fontId="6" fillId="0" borderId="99" xfId="0" applyNumberFormat="1" applyFont="1" applyBorder="1" applyAlignment="1">
      <alignment horizontal="center" wrapText="1"/>
    </xf>
    <xf numFmtId="4" fontId="6" fillId="0" borderId="87" xfId="0" applyNumberFormat="1" applyFont="1" applyBorder="1" applyAlignment="1">
      <alignment horizontal="center" wrapText="1"/>
    </xf>
    <xf numFmtId="0" fontId="3" fillId="0" borderId="84" xfId="0" applyFont="1" applyBorder="1" applyAlignment="1">
      <alignment horizontal="left" vertical="top" wrapText="1" indent="5"/>
    </xf>
    <xf numFmtId="0" fontId="4" fillId="0" borderId="83" xfId="0" applyFont="1" applyBorder="1" applyAlignment="1">
      <alignment horizontal="right" vertical="top" wrapText="1" indent="1"/>
    </xf>
    <xf numFmtId="4" fontId="5" fillId="0" borderId="84" xfId="0" applyNumberFormat="1" applyFont="1" applyBorder="1" applyAlignment="1">
      <alignment horizontal="center" wrapText="1"/>
    </xf>
    <xf numFmtId="4" fontId="5" fillId="0" borderId="94" xfId="0" applyNumberFormat="1" applyFont="1" applyBorder="1" applyAlignment="1">
      <alignment horizontal="center" wrapText="1"/>
    </xf>
    <xf numFmtId="2" fontId="5" fillId="0" borderId="100" xfId="0" applyNumberFormat="1" applyFont="1" applyBorder="1" applyAlignment="1">
      <alignment horizontal="center" wrapText="1"/>
    </xf>
    <xf numFmtId="2" fontId="5" fillId="0" borderId="101" xfId="0" applyNumberFormat="1" applyFont="1" applyBorder="1" applyAlignment="1">
      <alignment horizontal="center" wrapText="1"/>
    </xf>
    <xf numFmtId="2" fontId="5" fillId="13" borderId="84" xfId="0" applyNumberFormat="1" applyFont="1" applyFill="1" applyBorder="1" applyAlignment="1">
      <alignment horizontal="center" wrapText="1"/>
    </xf>
    <xf numFmtId="4" fontId="6" fillId="5" borderId="84" xfId="0" applyNumberFormat="1" applyFont="1" applyFill="1" applyBorder="1" applyAlignment="1">
      <alignment horizontal="center" wrapText="1"/>
    </xf>
    <xf numFmtId="0" fontId="5" fillId="0" borderId="85" xfId="0" applyFont="1" applyBorder="1" applyAlignment="1">
      <alignment horizontal="left" wrapText="1"/>
    </xf>
    <xf numFmtId="0" fontId="3" fillId="0" borderId="102" xfId="0" applyFont="1" applyBorder="1" applyAlignment="1">
      <alignment horizontal="left" vertical="center" wrapText="1"/>
    </xf>
    <xf numFmtId="0" fontId="3" fillId="0" borderId="103" xfId="0" applyFont="1" applyBorder="1" applyAlignment="1">
      <alignment horizontal="left" vertical="top" wrapText="1"/>
    </xf>
    <xf numFmtId="0" fontId="3" fillId="0" borderId="104" xfId="0" applyFont="1" applyBorder="1" applyAlignment="1">
      <alignment horizontal="left" vertical="top" wrapText="1"/>
    </xf>
    <xf numFmtId="0" fontId="5" fillId="0" borderId="69" xfId="0" applyFont="1" applyBorder="1" applyAlignment="1">
      <alignment horizontal="left" wrapText="1"/>
    </xf>
    <xf numFmtId="0" fontId="5" fillId="0" borderId="0" xfId="0" applyFont="1" applyAlignment="1">
      <alignment horizontal="left" wrapText="1"/>
    </xf>
    <xf numFmtId="168" fontId="6" fillId="19" borderId="4" xfId="0" applyNumberFormat="1" applyFont="1" applyFill="1" applyBorder="1" applyAlignment="1">
      <alignment horizontal="center" vertical="center"/>
    </xf>
    <xf numFmtId="168" fontId="6" fillId="19" borderId="28" xfId="0" applyNumberFormat="1" applyFont="1" applyFill="1" applyBorder="1" applyAlignment="1">
      <alignment horizontal="center" vertical="center"/>
    </xf>
    <xf numFmtId="167" fontId="7" fillId="0" borderId="88" xfId="0" applyNumberFormat="1" applyFont="1" applyBorder="1" applyAlignment="1">
      <alignment horizontal="right" vertical="top" indent="1" shrinkToFit="1"/>
    </xf>
    <xf numFmtId="2" fontId="5" fillId="0" borderId="105" xfId="0" applyNumberFormat="1" applyFont="1" applyBorder="1" applyAlignment="1">
      <alignment horizontal="center" wrapText="1"/>
    </xf>
    <xf numFmtId="0" fontId="3" fillId="0" borderId="83" xfId="0" applyFont="1" applyBorder="1" applyAlignment="1">
      <alignment horizontal="right" vertical="center" wrapText="1" indent="1"/>
    </xf>
    <xf numFmtId="10" fontId="6" fillId="5" borderId="99" xfId="0" applyNumberFormat="1" applyFont="1" applyFill="1" applyBorder="1" applyAlignment="1">
      <alignment horizontal="center" wrapText="1"/>
    </xf>
    <xf numFmtId="2" fontId="6" fillId="7" borderId="87" xfId="0" applyNumberFormat="1" applyFont="1" applyFill="1" applyBorder="1" applyAlignment="1">
      <alignment horizontal="center" wrapText="1"/>
    </xf>
    <xf numFmtId="0" fontId="6" fillId="13" borderId="0" xfId="0" applyFont="1" applyFill="1" applyAlignment="1">
      <alignment horizontal="center" vertical="center"/>
    </xf>
    <xf numFmtId="168" fontId="6" fillId="13" borderId="0" xfId="0" applyNumberFormat="1" applyFont="1" applyFill="1" applyAlignment="1">
      <alignment horizontal="center" vertical="center"/>
    </xf>
    <xf numFmtId="168" fontId="6" fillId="20" borderId="4" xfId="0" applyNumberFormat="1" applyFont="1" applyFill="1" applyBorder="1" applyAlignment="1">
      <alignment horizontal="center" vertical="center"/>
    </xf>
    <xf numFmtId="168" fontId="6" fillId="20" borderId="28" xfId="0" applyNumberFormat="1" applyFont="1" applyFill="1" applyBorder="1" applyAlignment="1">
      <alignment horizontal="center" vertical="center"/>
    </xf>
    <xf numFmtId="0" fontId="36" fillId="19" borderId="57" xfId="0" applyFont="1" applyFill="1" applyBorder="1" applyAlignment="1">
      <alignment horizontal="center" wrapText="1"/>
    </xf>
    <xf numFmtId="0" fontId="36" fillId="19" borderId="35" xfId="0" applyFont="1" applyFill="1" applyBorder="1" applyAlignment="1">
      <alignment horizontal="center" wrapText="1"/>
    </xf>
    <xf numFmtId="0" fontId="36" fillId="19" borderId="58" xfId="0" applyFont="1" applyFill="1" applyBorder="1" applyAlignment="1">
      <alignment horizontal="center" wrapText="1"/>
    </xf>
    <xf numFmtId="0" fontId="36" fillId="20" borderId="57" xfId="0" applyFont="1" applyFill="1" applyBorder="1" applyAlignment="1">
      <alignment horizontal="center" wrapText="1"/>
    </xf>
    <xf numFmtId="0" fontId="36" fillId="20" borderId="35" xfId="0" applyFont="1" applyFill="1" applyBorder="1" applyAlignment="1">
      <alignment horizontal="center" wrapText="1"/>
    </xf>
    <xf numFmtId="0" fontId="36" fillId="20" borderId="58" xfId="0" applyFont="1" applyFill="1" applyBorder="1" applyAlignment="1">
      <alignment horizontal="center" wrapText="1"/>
    </xf>
    <xf numFmtId="0" fontId="36" fillId="18" borderId="57" xfId="0" applyFont="1" applyFill="1" applyBorder="1" applyAlignment="1">
      <alignment horizontal="center" wrapText="1"/>
    </xf>
    <xf numFmtId="0" fontId="36" fillId="18" borderId="35" xfId="0" applyFont="1" applyFill="1" applyBorder="1" applyAlignment="1">
      <alignment horizontal="center" wrapText="1"/>
    </xf>
    <xf numFmtId="0" fontId="36" fillId="18" borderId="58" xfId="0" applyFont="1" applyFill="1" applyBorder="1" applyAlignment="1">
      <alignment horizontal="center" wrapText="1"/>
    </xf>
    <xf numFmtId="0" fontId="35" fillId="21" borderId="51" xfId="0" applyFont="1" applyFill="1" applyBorder="1" applyAlignment="1">
      <alignment horizontal="center" vertical="center" wrapText="1"/>
    </xf>
    <xf numFmtId="0" fontId="35" fillId="21" borderId="52" xfId="0" applyFont="1" applyFill="1" applyBorder="1" applyAlignment="1">
      <alignment horizontal="center" vertical="center"/>
    </xf>
    <xf numFmtId="0" fontId="35" fillId="21" borderId="54" xfId="0" applyFont="1" applyFill="1" applyBorder="1" applyAlignment="1">
      <alignment horizontal="center" vertical="center" wrapText="1"/>
    </xf>
    <xf numFmtId="0" fontId="35" fillId="21" borderId="55" xfId="0" applyFont="1" applyFill="1" applyBorder="1" applyAlignment="1">
      <alignment horizontal="center" vertical="center" wrapText="1"/>
    </xf>
    <xf numFmtId="0" fontId="35" fillId="21" borderId="56" xfId="0" applyFont="1" applyFill="1" applyBorder="1" applyAlignment="1">
      <alignment horizontal="center" vertical="center" wrapText="1"/>
    </xf>
    <xf numFmtId="173" fontId="0" fillId="0" borderId="0" xfId="0" applyNumberFormat="1"/>
    <xf numFmtId="172" fontId="34" fillId="0" borderId="106" xfId="0" applyNumberFormat="1" applyFont="1" applyBorder="1" applyAlignment="1">
      <alignment horizontal="center" wrapText="1"/>
    </xf>
    <xf numFmtId="173" fontId="11" fillId="0" borderId="33" xfId="0" applyNumberFormat="1" applyFont="1" applyBorder="1"/>
    <xf numFmtId="173" fontId="11" fillId="0" borderId="107" xfId="0" applyNumberFormat="1" applyFont="1" applyBorder="1"/>
    <xf numFmtId="1" fontId="33" fillId="0" borderId="106" xfId="0" applyNumberFormat="1" applyFont="1" applyBorder="1" applyAlignment="1">
      <alignment horizontal="center"/>
    </xf>
    <xf numFmtId="1" fontId="11" fillId="0" borderId="33" xfId="0" applyNumberFormat="1" applyFont="1" applyBorder="1" applyAlignment="1">
      <alignment horizontal="center"/>
    </xf>
    <xf numFmtId="174" fontId="5" fillId="0" borderId="38" xfId="2" applyNumberFormat="1" applyFont="1" applyBorder="1" applyAlignment="1" applyProtection="1">
      <alignment horizontal="center" wrapText="1"/>
    </xf>
    <xf numFmtId="174" fontId="5" fillId="0" borderId="37" xfId="2" applyNumberFormat="1" applyFont="1" applyBorder="1" applyAlignment="1" applyProtection="1">
      <alignment horizontal="center" wrapText="1"/>
    </xf>
    <xf numFmtId="10" fontId="6" fillId="5" borderId="108" xfId="2" applyNumberFormat="1" applyFont="1" applyFill="1" applyBorder="1" applyAlignment="1" applyProtection="1">
      <alignment horizontal="center" wrapText="1"/>
    </xf>
    <xf numFmtId="0" fontId="11" fillId="0" borderId="33" xfId="0" applyFont="1" applyBorder="1" applyAlignment="1">
      <alignment horizontal="center"/>
    </xf>
    <xf numFmtId="0" fontId="28" fillId="15" borderId="59" xfId="0" applyFont="1" applyFill="1" applyBorder="1" applyAlignment="1">
      <alignment horizontal="center" vertical="center"/>
    </xf>
    <xf numFmtId="0" fontId="28" fillId="16" borderId="47" xfId="0" applyFont="1" applyFill="1" applyBorder="1" applyAlignment="1">
      <alignment horizontal="center" wrapText="1"/>
    </xf>
    <xf numFmtId="0" fontId="35" fillId="18" borderId="62" xfId="0" applyFont="1" applyFill="1" applyBorder="1" applyAlignment="1">
      <alignment horizontal="center" vertical="center"/>
    </xf>
    <xf numFmtId="0" fontId="35" fillId="18" borderId="63" xfId="0" applyFont="1" applyFill="1" applyBorder="1" applyAlignment="1">
      <alignment horizontal="center" vertical="center"/>
    </xf>
    <xf numFmtId="0" fontId="35" fillId="18" borderId="64" xfId="0" applyFont="1" applyFill="1" applyBorder="1" applyAlignment="1">
      <alignment horizontal="center" vertical="center"/>
    </xf>
    <xf numFmtId="0" fontId="11" fillId="19" borderId="65" xfId="0" applyFont="1" applyFill="1" applyBorder="1" applyAlignment="1">
      <alignment horizontal="center"/>
    </xf>
    <xf numFmtId="0" fontId="11" fillId="19" borderId="66" xfId="0" applyFont="1" applyFill="1" applyBorder="1" applyAlignment="1">
      <alignment horizontal="center"/>
    </xf>
    <xf numFmtId="0" fontId="11" fillId="19" borderId="67" xfId="0" applyFont="1" applyFill="1" applyBorder="1" applyAlignment="1">
      <alignment horizontal="center"/>
    </xf>
    <xf numFmtId="0" fontId="11" fillId="20" borderId="65" xfId="0" applyFont="1" applyFill="1" applyBorder="1" applyAlignment="1">
      <alignment horizontal="center"/>
    </xf>
    <xf numFmtId="0" fontId="11" fillId="20" borderId="66" xfId="0" applyFont="1" applyFill="1" applyBorder="1" applyAlignment="1">
      <alignment horizontal="center"/>
    </xf>
    <xf numFmtId="0" fontId="11" fillId="20" borderId="67" xfId="0" applyFont="1" applyFill="1" applyBorder="1" applyAlignment="1">
      <alignment horizontal="center"/>
    </xf>
    <xf numFmtId="0" fontId="4" fillId="0" borderId="21" xfId="0" applyFont="1" applyBorder="1" applyAlignment="1">
      <alignment horizontal="left" vertical="top" wrapText="1"/>
    </xf>
    <xf numFmtId="0" fontId="4" fillId="0" borderId="22" xfId="0" applyFont="1" applyBorder="1" applyAlignment="1">
      <alignment horizontal="left" vertical="top" wrapText="1"/>
    </xf>
    <xf numFmtId="0" fontId="4" fillId="0" borderId="23" xfId="0" applyFont="1" applyBorder="1" applyAlignment="1">
      <alignment horizontal="left" vertical="top" wrapText="1"/>
    </xf>
    <xf numFmtId="0" fontId="22" fillId="0" borderId="21" xfId="0" applyFont="1" applyBorder="1" applyAlignment="1">
      <alignment horizontal="left" vertical="top" wrapText="1"/>
    </xf>
    <xf numFmtId="0" fontId="26" fillId="0" borderId="22" xfId="0" applyFont="1" applyBorder="1" applyAlignment="1">
      <alignment horizontal="left" vertical="top" wrapText="1"/>
    </xf>
    <xf numFmtId="0" fontId="26" fillId="0" borderId="23" xfId="0" applyFont="1" applyBorder="1" applyAlignment="1">
      <alignment horizontal="left" vertical="top" wrapText="1"/>
    </xf>
    <xf numFmtId="0" fontId="4" fillId="0" borderId="11" xfId="0" applyFont="1" applyBorder="1" applyAlignment="1">
      <alignment horizontal="left" vertical="top" wrapText="1"/>
    </xf>
    <xf numFmtId="0" fontId="4" fillId="0" borderId="9" xfId="0" applyFont="1" applyBorder="1" applyAlignment="1">
      <alignment horizontal="left" vertical="top" wrapText="1"/>
    </xf>
    <xf numFmtId="0" fontId="2" fillId="3" borderId="3" xfId="0" applyFont="1" applyFill="1" applyBorder="1" applyAlignment="1">
      <alignment horizontal="center" vertical="top" wrapText="1"/>
    </xf>
    <xf numFmtId="0" fontId="3" fillId="5" borderId="13" xfId="0" applyFont="1" applyFill="1" applyBorder="1" applyAlignment="1">
      <alignment horizontal="center" vertical="top" wrapText="1"/>
    </xf>
    <xf numFmtId="0" fontId="1" fillId="2" borderId="1" xfId="0" applyFont="1" applyFill="1" applyBorder="1" applyAlignment="1">
      <alignment horizontal="center" vertical="center" wrapText="1"/>
    </xf>
    <xf numFmtId="0" fontId="2" fillId="3" borderId="1" xfId="0" applyFont="1" applyFill="1" applyBorder="1" applyAlignment="1">
      <alignment horizontal="center" vertical="top" wrapText="1"/>
    </xf>
    <xf numFmtId="0" fontId="3" fillId="4" borderId="3" xfId="0" applyFont="1" applyFill="1" applyBorder="1" applyAlignment="1">
      <alignment horizontal="center" vertical="center" wrapText="1"/>
    </xf>
    <xf numFmtId="0" fontId="4" fillId="0" borderId="6" xfId="0" applyFont="1" applyBorder="1" applyAlignment="1">
      <alignment horizontal="left" vertical="top" wrapText="1"/>
    </xf>
    <xf numFmtId="0" fontId="4" fillId="0" borderId="9" xfId="0" applyFont="1" applyBorder="1" applyAlignment="1">
      <alignment horizontal="left" vertical="center" wrapText="1"/>
    </xf>
    <xf numFmtId="0" fontId="5" fillId="0" borderId="3" xfId="0" applyFont="1" applyBorder="1" applyAlignment="1">
      <alignment horizontal="center" vertical="center" wrapText="1"/>
    </xf>
    <xf numFmtId="0" fontId="2" fillId="3" borderId="19" xfId="0" applyFont="1" applyFill="1" applyBorder="1" applyAlignment="1">
      <alignment horizontal="center" vertical="top" wrapText="1"/>
    </xf>
    <xf numFmtId="0" fontId="4" fillId="8" borderId="8" xfId="0" applyFont="1" applyFill="1" applyBorder="1" applyAlignment="1">
      <alignment horizontal="left" vertical="top" wrapText="1"/>
    </xf>
    <xf numFmtId="0" fontId="4" fillId="8" borderId="22" xfId="0" applyFont="1" applyFill="1" applyBorder="1" applyAlignment="1">
      <alignment horizontal="left" vertical="top" wrapText="1"/>
    </xf>
    <xf numFmtId="0" fontId="4" fillId="8" borderId="23" xfId="0" applyFont="1" applyFill="1" applyBorder="1" applyAlignment="1">
      <alignment horizontal="left" vertical="top" wrapText="1"/>
    </xf>
    <xf numFmtId="0" fontId="3" fillId="8" borderId="8" xfId="0" applyFont="1" applyFill="1" applyBorder="1" applyAlignment="1">
      <alignment horizontal="center" vertical="top" wrapText="1"/>
    </xf>
    <xf numFmtId="0" fontId="3" fillId="8" borderId="22" xfId="0" applyFont="1" applyFill="1" applyBorder="1" applyAlignment="1">
      <alignment horizontal="center" vertical="top" wrapText="1"/>
    </xf>
    <xf numFmtId="0" fontId="3" fillId="8" borderId="23" xfId="0" applyFont="1" applyFill="1" applyBorder="1" applyAlignment="1">
      <alignment horizontal="center" vertical="top" wrapText="1"/>
    </xf>
    <xf numFmtId="0" fontId="3" fillId="8" borderId="3" xfId="0" applyFont="1" applyFill="1" applyBorder="1" applyAlignment="1">
      <alignment horizontal="center" vertical="top" wrapText="1"/>
    </xf>
    <xf numFmtId="0" fontId="2" fillId="3" borderId="20" xfId="0" applyFont="1" applyFill="1" applyBorder="1" applyAlignment="1">
      <alignment horizontal="center" vertical="top" wrapText="1"/>
    </xf>
    <xf numFmtId="0" fontId="3" fillId="0" borderId="9" xfId="0" applyFont="1" applyBorder="1" applyAlignment="1">
      <alignment horizontal="center" vertical="top" wrapText="1"/>
    </xf>
    <xf numFmtId="0" fontId="3" fillId="5" borderId="17" xfId="0" applyFont="1" applyFill="1" applyBorder="1" applyAlignment="1">
      <alignment horizontal="center" vertical="top" wrapText="1"/>
    </xf>
    <xf numFmtId="0" fontId="5" fillId="0" borderId="3" xfId="0" applyFont="1" applyBorder="1" applyAlignment="1">
      <alignment horizontal="center" wrapText="1"/>
    </xf>
    <xf numFmtId="0" fontId="4" fillId="0" borderId="21" xfId="0" applyFont="1" applyBorder="1" applyAlignment="1">
      <alignment horizontal="left" vertical="center" wrapText="1"/>
    </xf>
    <xf numFmtId="0" fontId="3" fillId="0" borderId="6" xfId="0" applyFont="1" applyBorder="1" applyAlignment="1">
      <alignment horizontal="center" vertical="top" wrapText="1"/>
    </xf>
    <xf numFmtId="0" fontId="9" fillId="0" borderId="9" xfId="0" applyFont="1" applyBorder="1" applyAlignment="1">
      <alignment horizontal="left" vertical="top" wrapText="1"/>
    </xf>
    <xf numFmtId="0" fontId="3" fillId="0" borderId="9" xfId="0" applyFont="1" applyBorder="1" applyAlignment="1">
      <alignment horizontal="left" vertical="top" wrapText="1"/>
    </xf>
    <xf numFmtId="0" fontId="3" fillId="0" borderId="3" xfId="0" applyFont="1" applyBorder="1" applyAlignment="1">
      <alignment horizontal="center" vertical="top" wrapText="1"/>
    </xf>
    <xf numFmtId="0" fontId="3" fillId="0" borderId="13" xfId="0" applyFont="1" applyBorder="1" applyAlignment="1">
      <alignment horizontal="center" vertical="top" wrapText="1"/>
    </xf>
    <xf numFmtId="0" fontId="3" fillId="5" borderId="33" xfId="0" applyFont="1" applyFill="1" applyBorder="1" applyAlignment="1">
      <alignment horizontal="center" vertical="top" wrapText="1"/>
    </xf>
    <xf numFmtId="0" fontId="9" fillId="0" borderId="0" xfId="0" applyFont="1" applyAlignment="1">
      <alignment horizontal="left" vertical="center" wrapText="1"/>
    </xf>
    <xf numFmtId="0" fontId="4" fillId="0" borderId="11" xfId="0" applyFont="1" applyBorder="1" applyAlignment="1">
      <alignment horizontal="left" vertical="center" wrapText="1"/>
    </xf>
    <xf numFmtId="0" fontId="3" fillId="0" borderId="6" xfId="0" applyFont="1" applyBorder="1" applyAlignment="1">
      <alignment horizontal="left" vertical="top" wrapText="1"/>
    </xf>
    <xf numFmtId="0" fontId="3" fillId="13" borderId="35" xfId="0" applyFont="1" applyFill="1" applyBorder="1" applyAlignment="1">
      <alignment horizontal="center" vertical="top" wrapText="1"/>
    </xf>
    <xf numFmtId="0" fontId="3" fillId="13" borderId="42" xfId="0" applyFont="1" applyFill="1" applyBorder="1" applyAlignment="1">
      <alignment horizontal="center" vertical="top" wrapText="1"/>
    </xf>
    <xf numFmtId="0" fontId="4" fillId="0" borderId="34" xfId="0" applyFont="1" applyBorder="1" applyAlignment="1">
      <alignment horizontal="left" vertical="top" wrapText="1"/>
    </xf>
    <xf numFmtId="0" fontId="3" fillId="5" borderId="20" xfId="0" applyFont="1" applyFill="1" applyBorder="1" applyAlignment="1">
      <alignment horizontal="center" vertical="top" wrapText="1"/>
    </xf>
    <xf numFmtId="0" fontId="5" fillId="0" borderId="0" xfId="0" applyFont="1" applyAlignment="1">
      <alignment horizontal="center" wrapText="1"/>
    </xf>
    <xf numFmtId="0" fontId="0" fillId="0" borderId="0" xfId="0" applyAlignment="1">
      <alignment wrapText="1"/>
    </xf>
    <xf numFmtId="0" fontId="0" fillId="0" borderId="0" xfId="0" applyAlignment="1">
      <alignment horizontal="center" vertical="center" wrapText="1"/>
    </xf>
    <xf numFmtId="0" fontId="3" fillId="5" borderId="75" xfId="0" applyFont="1" applyFill="1" applyBorder="1" applyAlignment="1">
      <alignment horizontal="center" vertical="top" wrapText="1"/>
    </xf>
    <xf numFmtId="0" fontId="3" fillId="5" borderId="76" xfId="0" applyFont="1" applyFill="1" applyBorder="1" applyAlignment="1">
      <alignment horizontal="center" vertical="top" wrapText="1"/>
    </xf>
    <xf numFmtId="0" fontId="3" fillId="8" borderId="20" xfId="0" applyFont="1" applyFill="1" applyBorder="1" applyAlignment="1">
      <alignment horizontal="center" vertical="top" wrapText="1"/>
    </xf>
    <xf numFmtId="0" fontId="3" fillId="8" borderId="69" xfId="0" applyFont="1" applyFill="1" applyBorder="1" applyAlignment="1">
      <alignment horizontal="center" vertical="top" wrapText="1"/>
    </xf>
    <xf numFmtId="0" fontId="3" fillId="5" borderId="10" xfId="0" applyFont="1" applyFill="1" applyBorder="1" applyAlignment="1">
      <alignment horizontal="center" vertical="top" wrapText="1"/>
    </xf>
    <xf numFmtId="0" fontId="3" fillId="8" borderId="10" xfId="0" applyFont="1" applyFill="1" applyBorder="1" applyAlignment="1">
      <alignment horizontal="center" vertical="top" wrapText="1"/>
    </xf>
    <xf numFmtId="0" fontId="3" fillId="8" borderId="31" xfId="0" applyFont="1" applyFill="1" applyBorder="1" applyAlignment="1">
      <alignment horizontal="center" vertical="top" wrapText="1"/>
    </xf>
    <xf numFmtId="0" fontId="3" fillId="8" borderId="34" xfId="0" applyFont="1" applyFill="1" applyBorder="1" applyAlignment="1">
      <alignment horizontal="center" vertical="top" wrapText="1"/>
    </xf>
    <xf numFmtId="0" fontId="3" fillId="8" borderId="72" xfId="0" applyFont="1" applyFill="1" applyBorder="1" applyAlignment="1">
      <alignment horizontal="center" vertical="top" wrapText="1"/>
    </xf>
    <xf numFmtId="0" fontId="3" fillId="8" borderId="73" xfId="0" applyFont="1" applyFill="1" applyBorder="1" applyAlignment="1">
      <alignment horizontal="center" vertical="top" wrapText="1"/>
    </xf>
    <xf numFmtId="0" fontId="3" fillId="8" borderId="74" xfId="0" applyFont="1" applyFill="1" applyBorder="1" applyAlignment="1">
      <alignment horizontal="center" vertical="top" wrapText="1"/>
    </xf>
    <xf numFmtId="0" fontId="3" fillId="5" borderId="4" xfId="0" applyFont="1" applyFill="1" applyBorder="1" applyAlignment="1">
      <alignment horizontal="center" vertical="top" wrapText="1"/>
    </xf>
    <xf numFmtId="0" fontId="5" fillId="0" borderId="17" xfId="0" applyFont="1" applyBorder="1" applyAlignment="1">
      <alignment horizontal="center" wrapText="1"/>
    </xf>
    <xf numFmtId="0" fontId="6" fillId="0" borderId="12" xfId="0" applyFont="1" applyBorder="1" applyAlignment="1">
      <alignment horizontal="center" wrapText="1"/>
    </xf>
    <xf numFmtId="0" fontId="3" fillId="0" borderId="21" xfId="0" applyFont="1" applyBorder="1" applyAlignment="1">
      <alignment horizontal="left" vertical="top" wrapText="1"/>
    </xf>
    <xf numFmtId="0" fontId="4" fillId="0" borderId="32" xfId="0" applyFont="1" applyBorder="1" applyAlignment="1">
      <alignment horizontal="left" vertical="center" wrapText="1"/>
    </xf>
    <xf numFmtId="0" fontId="2" fillId="3" borderId="5" xfId="0" applyFont="1" applyFill="1" applyBorder="1" applyAlignment="1">
      <alignment horizontal="center" vertical="top" wrapText="1"/>
    </xf>
    <xf numFmtId="0" fontId="3" fillId="5" borderId="77" xfId="0" applyFont="1" applyFill="1" applyBorder="1" applyAlignment="1">
      <alignment horizontal="center" vertical="top" wrapText="1"/>
    </xf>
    <xf numFmtId="0" fontId="3" fillId="5" borderId="85" xfId="0" applyFont="1" applyFill="1" applyBorder="1" applyAlignment="1">
      <alignment horizontal="center" vertical="top" wrapText="1"/>
    </xf>
    <xf numFmtId="0" fontId="3" fillId="5" borderId="86" xfId="0" applyFont="1" applyFill="1" applyBorder="1" applyAlignment="1">
      <alignment horizontal="center" vertical="top" wrapText="1"/>
    </xf>
    <xf numFmtId="0" fontId="5" fillId="0" borderId="20" xfId="0" applyFont="1" applyBorder="1" applyAlignment="1">
      <alignment horizontal="center" wrapText="1"/>
    </xf>
    <xf numFmtId="0" fontId="5" fillId="0" borderId="5" xfId="0" applyFont="1" applyBorder="1" applyAlignment="1">
      <alignment horizontal="center" wrapText="1"/>
    </xf>
    <xf numFmtId="0" fontId="2" fillId="3" borderId="95" xfId="0" applyFont="1" applyFill="1" applyBorder="1" applyAlignment="1">
      <alignment horizontal="center" vertical="top" wrapText="1"/>
    </xf>
    <xf numFmtId="0" fontId="2" fillId="3" borderId="69" xfId="0" applyFont="1" applyFill="1" applyBorder="1" applyAlignment="1">
      <alignment horizontal="center" vertical="top" wrapText="1"/>
    </xf>
    <xf numFmtId="0" fontId="3" fillId="0" borderId="83" xfId="0" applyFont="1" applyBorder="1" applyAlignment="1">
      <alignment horizontal="center" vertical="top" wrapText="1"/>
    </xf>
    <xf numFmtId="0" fontId="5" fillId="0" borderId="19" xfId="0" applyFont="1" applyBorder="1" applyAlignment="1">
      <alignment horizontal="center" wrapText="1"/>
    </xf>
    <xf numFmtId="0" fontId="5" fillId="0" borderId="69" xfId="0" applyFont="1" applyBorder="1" applyAlignment="1">
      <alignment horizontal="center" wrapText="1"/>
    </xf>
    <xf numFmtId="0" fontId="3" fillId="5" borderId="80" xfId="0" applyFont="1" applyFill="1" applyBorder="1" applyAlignment="1">
      <alignment horizontal="center" vertical="top" wrapText="1"/>
    </xf>
    <xf numFmtId="0" fontId="3" fillId="5" borderId="81" xfId="0" applyFont="1" applyFill="1" applyBorder="1" applyAlignment="1">
      <alignment horizontal="center" vertical="top" wrapText="1"/>
    </xf>
    <xf numFmtId="0" fontId="3" fillId="5" borderId="82" xfId="0" applyFont="1" applyFill="1" applyBorder="1" applyAlignment="1">
      <alignment horizontal="center" vertical="top" wrapText="1"/>
    </xf>
    <xf numFmtId="0" fontId="3" fillId="5" borderId="62" xfId="0" applyFont="1" applyFill="1" applyBorder="1" applyAlignment="1">
      <alignment horizontal="center" vertical="top" wrapText="1"/>
    </xf>
    <xf numFmtId="0" fontId="3" fillId="5" borderId="63" xfId="0" applyFont="1" applyFill="1" applyBorder="1" applyAlignment="1">
      <alignment horizontal="center" vertical="top" wrapText="1"/>
    </xf>
    <xf numFmtId="0" fontId="3" fillId="0" borderId="96" xfId="0" applyFont="1" applyBorder="1" applyAlignment="1">
      <alignment horizontal="left" vertical="top" wrapText="1"/>
    </xf>
    <xf numFmtId="0" fontId="3" fillId="0" borderId="85" xfId="0" applyFont="1" applyBorder="1" applyAlignment="1">
      <alignment horizontal="center" vertical="top" wrapText="1"/>
    </xf>
    <xf numFmtId="0" fontId="3" fillId="0" borderId="86" xfId="0" applyFont="1" applyBorder="1" applyAlignment="1">
      <alignment horizontal="center" vertical="top" wrapText="1"/>
    </xf>
    <xf numFmtId="0" fontId="2" fillId="3" borderId="80" xfId="0" applyFont="1" applyFill="1" applyBorder="1" applyAlignment="1">
      <alignment horizontal="center" vertical="top" wrapText="1"/>
    </xf>
    <xf numFmtId="0" fontId="2" fillId="3" borderId="81" xfId="0" applyFont="1" applyFill="1" applyBorder="1" applyAlignment="1">
      <alignment horizontal="center" vertical="top" wrapText="1"/>
    </xf>
    <xf numFmtId="0" fontId="2" fillId="3" borderId="82" xfId="0" applyFont="1" applyFill="1" applyBorder="1" applyAlignment="1">
      <alignment horizontal="center" vertical="top" wrapText="1"/>
    </xf>
    <xf numFmtId="0" fontId="3" fillId="5" borderId="83" xfId="0" applyFont="1" applyFill="1" applyBorder="1" applyAlignment="1">
      <alignment horizontal="center" vertical="top" wrapText="1"/>
    </xf>
    <xf numFmtId="0" fontId="3" fillId="5" borderId="8" xfId="0" applyFont="1" applyFill="1" applyBorder="1" applyAlignment="1">
      <alignment horizontal="center" vertical="top" wrapText="1"/>
    </xf>
    <xf numFmtId="0" fontId="2" fillId="3" borderId="10" xfId="0" applyFont="1" applyFill="1" applyBorder="1" applyAlignment="1">
      <alignment horizontal="center" vertical="top" wrapText="1"/>
    </xf>
    <xf numFmtId="0" fontId="3" fillId="0" borderId="8" xfId="0" applyFont="1" applyBorder="1" applyAlignment="1">
      <alignment horizontal="center" vertical="top" wrapText="1"/>
    </xf>
    <xf numFmtId="0" fontId="3" fillId="5" borderId="5" xfId="0" applyFont="1" applyFill="1" applyBorder="1" applyAlignment="1">
      <alignment horizontal="center" vertical="top" wrapText="1"/>
    </xf>
    <xf numFmtId="0" fontId="5" fillId="0" borderId="8" xfId="0" applyFont="1" applyBorder="1" applyAlignment="1">
      <alignment horizontal="center" wrapText="1"/>
    </xf>
    <xf numFmtId="0" fontId="3" fillId="8" borderId="5" xfId="0" applyFont="1" applyFill="1" applyBorder="1" applyAlignment="1">
      <alignment horizontal="center" vertical="top" wrapText="1"/>
    </xf>
    <xf numFmtId="0" fontId="6" fillId="20" borderId="30" xfId="0" applyFont="1" applyFill="1" applyBorder="1" applyAlignment="1">
      <alignment horizontal="center" vertical="center"/>
    </xf>
    <xf numFmtId="0" fontId="10" fillId="20" borderId="29" xfId="0" applyFont="1" applyFill="1" applyBorder="1" applyAlignment="1">
      <alignment horizontal="center" vertical="center"/>
    </xf>
    <xf numFmtId="0" fontId="6" fillId="20" borderId="3" xfId="0" applyFont="1" applyFill="1" applyBorder="1" applyAlignment="1">
      <alignment horizontal="center" vertical="center"/>
    </xf>
    <xf numFmtId="0" fontId="0" fillId="0" borderId="30" xfId="0" applyBorder="1" applyAlignment="1">
      <alignment horizontal="center"/>
    </xf>
    <xf numFmtId="0" fontId="6" fillId="19" borderId="3" xfId="0" applyFont="1" applyFill="1" applyBorder="1" applyAlignment="1">
      <alignment horizontal="center" vertical="center"/>
    </xf>
    <xf numFmtId="0" fontId="6" fillId="19" borderId="30" xfId="0" applyFont="1" applyFill="1" applyBorder="1" applyAlignment="1">
      <alignment horizontal="center" vertical="center"/>
    </xf>
    <xf numFmtId="0" fontId="10" fillId="19" borderId="29" xfId="0" applyFont="1" applyFill="1" applyBorder="1" applyAlignment="1">
      <alignment horizontal="center" vertical="center"/>
    </xf>
    <xf numFmtId="0" fontId="6" fillId="9" borderId="3" xfId="0" applyFont="1" applyFill="1" applyBorder="1" applyAlignment="1">
      <alignment horizontal="center" vertical="center"/>
    </xf>
    <xf numFmtId="0" fontId="6" fillId="9" borderId="30" xfId="0" applyFont="1" applyFill="1" applyBorder="1" applyAlignment="1">
      <alignment horizontal="center" vertical="center"/>
    </xf>
    <xf numFmtId="0" fontId="10" fillId="9" borderId="29" xfId="0" applyFont="1" applyFill="1" applyBorder="1" applyAlignment="1">
      <alignment horizontal="center" vertical="center"/>
    </xf>
    <xf numFmtId="0" fontId="12" fillId="8" borderId="14" xfId="0" applyFont="1" applyFill="1" applyBorder="1" applyAlignment="1">
      <alignment horizontal="center" vertical="center" wrapText="1"/>
    </xf>
    <xf numFmtId="0" fontId="14" fillId="0" borderId="9" xfId="0" applyFont="1" applyBorder="1" applyAlignment="1">
      <alignment horizontal="center" vertical="center"/>
    </xf>
    <xf numFmtId="0" fontId="15" fillId="0" borderId="0" xfId="0" applyFont="1" applyAlignment="1">
      <alignment horizontal="center" vertical="center"/>
    </xf>
    <xf numFmtId="0" fontId="16" fillId="0" borderId="9" xfId="0" applyFont="1" applyBorder="1" applyAlignment="1">
      <alignment horizontal="center" vertical="center"/>
    </xf>
    <xf numFmtId="0" fontId="14" fillId="11" borderId="9" xfId="0" applyFont="1" applyFill="1" applyBorder="1" applyAlignment="1">
      <alignment horizontal="center" vertical="center"/>
    </xf>
    <xf numFmtId="0" fontId="14" fillId="0" borderId="14" xfId="0" applyFont="1" applyBorder="1" applyAlignment="1">
      <alignment horizontal="center" vertical="center"/>
    </xf>
    <xf numFmtId="0" fontId="16" fillId="0" borderId="22" xfId="0" applyFont="1" applyBorder="1" applyAlignment="1">
      <alignment horizontal="center" vertical="center"/>
    </xf>
    <xf numFmtId="4" fontId="16" fillId="0" borderId="9" xfId="0" applyNumberFormat="1" applyFont="1" applyBorder="1" applyAlignment="1">
      <alignment horizontal="center" vertical="center"/>
    </xf>
    <xf numFmtId="0" fontId="16" fillId="0" borderId="32" xfId="0" applyFont="1" applyBorder="1" applyAlignment="1">
      <alignment horizontal="center" vertical="center"/>
    </xf>
    <xf numFmtId="0" fontId="14" fillId="0" borderId="22" xfId="0" applyFont="1" applyBorder="1" applyAlignment="1">
      <alignment horizontal="center" vertical="center"/>
    </xf>
    <xf numFmtId="0" fontId="14" fillId="0" borderId="31" xfId="0" applyFont="1" applyBorder="1" applyAlignment="1">
      <alignment horizontal="center" vertical="center"/>
    </xf>
    <xf numFmtId="0" fontId="29" fillId="0" borderId="60" xfId="0" applyFont="1" applyBorder="1" applyAlignment="1"/>
    <xf numFmtId="0" fontId="29" fillId="0" borderId="61" xfId="0" applyFont="1" applyBorder="1" applyAlignment="1"/>
    <xf numFmtId="0" fontId="37" fillId="0" borderId="48" xfId="0" applyFont="1" applyBorder="1" applyAlignment="1"/>
    <xf numFmtId="0" fontId="37" fillId="0" borderId="106" xfId="0" applyFont="1" applyBorder="1" applyAlignment="1"/>
    <xf numFmtId="0" fontId="0" fillId="0" borderId="0" xfId="0" applyAlignment="1"/>
  </cellXfs>
  <cellStyles count="4">
    <cellStyle name="Excel Built-in Explanatory Text" xfId="3" xr:uid="{00000000-0005-0000-0000-000006000000}"/>
    <cellStyle name="Moeda" xfId="1" builtinId="4"/>
    <cellStyle name="Normal" xfId="0" builtinId="0"/>
    <cellStyle name="Porcentagem" xfId="2" builtinId="5"/>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FBFBF"/>
      <rgbColor rgb="FF808080"/>
      <rgbColor rgb="FF9999FF"/>
      <rgbColor rgb="FF993366"/>
      <rgbColor rgb="FFFFFFCC"/>
      <rgbColor rgb="FFDEEAF6"/>
      <rgbColor rgb="FF660066"/>
      <rgbColor rgb="FFFF8080"/>
      <rgbColor rgb="FF0066CC"/>
      <rgbColor rgb="FFD7D7D7"/>
      <rgbColor rgb="FF000080"/>
      <rgbColor rgb="FFFF00FF"/>
      <rgbColor rgb="FFFFFF00"/>
      <rgbColor rgb="FF00FFFF"/>
      <rgbColor rgb="FF800080"/>
      <rgbColor rgb="FF800000"/>
      <rgbColor rgb="FF008080"/>
      <rgbColor rgb="FF0000FF"/>
      <rgbColor rgb="FF00CCFF"/>
      <rgbColor rgb="FFD9D9D9"/>
      <rgbColor rgb="FFD8E4BC"/>
      <rgbColor rgb="FFFFFF99"/>
      <rgbColor rgb="FF8DB4E2"/>
      <rgbColor rgb="FFFF99CC"/>
      <rgbColor rgb="FFCC99FF"/>
      <rgbColor rgb="FFD8D8D8"/>
      <rgbColor rgb="FF3366FF"/>
      <rgbColor rgb="FF33FF99"/>
      <rgbColor rgb="FF99CC00"/>
      <rgbColor rgb="FFFFCC00"/>
      <rgbColor rgb="FFFF9900"/>
      <rgbColor rgb="FFFF6600"/>
      <rgbColor rgb="FF666699"/>
      <rgbColor rgb="FFA6A6A6"/>
      <rgbColor rgb="FF17375D"/>
      <rgbColor rgb="FF339966"/>
      <rgbColor rgb="FF003300"/>
      <rgbColor rgb="FF333300"/>
      <rgbColor rgb="FFC9211E"/>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7D01A6-A3B0-4AA3-B9A7-DDB2A52FA26A}">
  <sheetPr>
    <tabColor theme="9" tint="-0.499984740745262"/>
  </sheetPr>
  <dimension ref="A1:U30"/>
  <sheetViews>
    <sheetView workbookViewId="0">
      <selection activeCell="E12" sqref="E12"/>
    </sheetView>
    <sheetView workbookViewId="1">
      <selection activeCell="E5" sqref="E5"/>
    </sheetView>
  </sheetViews>
  <sheetFormatPr defaultColWidth="12.5703125" defaultRowHeight="15"/>
  <cols>
    <col min="1" max="1" width="6.28515625" customWidth="1"/>
    <col min="2" max="2" width="21" customWidth="1"/>
    <col min="3" max="3" width="10" customWidth="1"/>
    <col min="4" max="4" width="19.42578125" customWidth="1"/>
    <col min="5" max="6" width="13.85546875" customWidth="1"/>
    <col min="7" max="7" width="15.7109375" customWidth="1"/>
    <col min="8" max="8" width="15.28515625" customWidth="1"/>
    <col min="9" max="9" width="12.42578125" customWidth="1"/>
    <col min="10" max="10" width="108.28515625" customWidth="1"/>
    <col min="11" max="21" width="8.5703125" customWidth="1"/>
  </cols>
  <sheetData>
    <row r="1" spans="1:21" ht="22.5" customHeight="1">
      <c r="A1" s="362" t="s">
        <v>0</v>
      </c>
      <c r="B1" s="484"/>
      <c r="C1" s="484"/>
      <c r="D1" s="484"/>
      <c r="E1" s="484"/>
      <c r="F1" s="484"/>
      <c r="G1" s="484"/>
      <c r="H1" s="484"/>
      <c r="I1" s="485"/>
      <c r="J1" s="225"/>
      <c r="K1" s="225"/>
      <c r="L1" s="225"/>
      <c r="M1" s="225"/>
      <c r="N1" s="225"/>
      <c r="O1" s="225"/>
      <c r="P1" s="225"/>
      <c r="Q1" s="225"/>
      <c r="R1" s="225"/>
      <c r="S1" s="225"/>
      <c r="T1" s="225"/>
      <c r="U1" s="225"/>
    </row>
    <row r="2" spans="1:21" ht="22.5" customHeight="1">
      <c r="A2" s="364" t="s">
        <v>1</v>
      </c>
      <c r="B2" s="365"/>
      <c r="C2" s="365"/>
      <c r="D2" s="365"/>
      <c r="E2" s="365"/>
      <c r="F2" s="365"/>
      <c r="G2" s="365"/>
      <c r="H2" s="365"/>
      <c r="I2" s="366"/>
      <c r="J2" s="225"/>
      <c r="K2" s="225"/>
      <c r="L2" s="225"/>
      <c r="M2" s="225"/>
      <c r="N2" s="225"/>
      <c r="O2" s="225"/>
      <c r="P2" s="225"/>
      <c r="Q2" s="225"/>
      <c r="R2" s="225"/>
      <c r="S2" s="225"/>
      <c r="T2" s="225"/>
      <c r="U2" s="225"/>
    </row>
    <row r="3" spans="1:21" ht="34.5" customHeight="1">
      <c r="A3" s="344" t="s">
        <v>2</v>
      </c>
      <c r="B3" s="345" t="s">
        <v>3</v>
      </c>
      <c r="C3" s="345" t="s">
        <v>4</v>
      </c>
      <c r="D3" s="345" t="s">
        <v>5</v>
      </c>
      <c r="E3" s="345" t="s">
        <v>6</v>
      </c>
      <c r="F3" s="345" t="s">
        <v>7</v>
      </c>
      <c r="G3" s="345" t="s">
        <v>8</v>
      </c>
      <c r="H3" s="345" t="s">
        <v>9</v>
      </c>
      <c r="I3" s="346" t="s">
        <v>10</v>
      </c>
      <c r="J3" s="225"/>
      <c r="K3" s="225"/>
      <c r="L3" s="225"/>
      <c r="M3" s="225"/>
      <c r="N3" s="225"/>
      <c r="O3" s="225"/>
      <c r="P3" s="225"/>
      <c r="Q3" s="225"/>
      <c r="R3" s="225"/>
      <c r="S3" s="225"/>
      <c r="T3" s="225"/>
    </row>
    <row r="4" spans="1:21" ht="30" customHeight="1">
      <c r="A4" s="230">
        <v>1</v>
      </c>
      <c r="B4" s="229" t="s">
        <v>11</v>
      </c>
      <c r="C4" s="226">
        <v>15890</v>
      </c>
      <c r="D4" s="227">
        <f>'CARREGADOR - MAPA'!F30</f>
        <v>1743.69</v>
      </c>
      <c r="E4" s="227">
        <f>'CARREGADOR - MAPA'!F121</f>
        <v>5988.7439887714672</v>
      </c>
      <c r="F4" s="226">
        <v>18</v>
      </c>
      <c r="G4" s="227">
        <f>E4*F4</f>
        <v>107797.3917978864</v>
      </c>
      <c r="H4" s="227">
        <f>G4*12</f>
        <v>1293568.7015746369</v>
      </c>
      <c r="I4" s="231">
        <f>E4/D4</f>
        <v>3.4345233319979278</v>
      </c>
      <c r="J4" s="251" t="s">
        <v>12</v>
      </c>
      <c r="K4" s="228"/>
      <c r="L4" s="225"/>
      <c r="M4" s="225"/>
      <c r="N4" s="225"/>
      <c r="O4" s="225"/>
      <c r="P4" s="225"/>
      <c r="Q4" s="225"/>
      <c r="R4" s="225"/>
      <c r="S4" s="225"/>
      <c r="T4" s="225"/>
    </row>
    <row r="5" spans="1:21">
      <c r="A5" s="230">
        <v>2</v>
      </c>
      <c r="B5" s="229" t="s">
        <v>13</v>
      </c>
      <c r="C5" s="226">
        <v>25623</v>
      </c>
      <c r="D5" s="227">
        <f>SUPERVISOR!F30</f>
        <v>3383.52</v>
      </c>
      <c r="E5" s="227">
        <f>SUPERVISOR!F121</f>
        <v>8853.6</v>
      </c>
      <c r="F5" s="226">
        <v>1</v>
      </c>
      <c r="G5" s="227">
        <f>E5*F5</f>
        <v>8853.6</v>
      </c>
      <c r="H5" s="227">
        <f>G5*12</f>
        <v>106243.20000000001</v>
      </c>
      <c r="I5" s="231">
        <f>E5/D5</f>
        <v>2.6166832174776564</v>
      </c>
      <c r="J5" s="225"/>
      <c r="K5" s="225"/>
      <c r="L5" s="225"/>
      <c r="M5" s="225"/>
      <c r="N5" s="225"/>
      <c r="O5" s="225"/>
      <c r="P5" s="225"/>
      <c r="Q5" s="225"/>
      <c r="R5" s="225"/>
      <c r="S5" s="225"/>
      <c r="T5" s="225"/>
    </row>
    <row r="6" spans="1:21" ht="15.75" thickBot="1">
      <c r="A6" s="363" t="s">
        <v>14</v>
      </c>
      <c r="B6" s="486"/>
      <c r="C6" s="486"/>
      <c r="D6" s="486"/>
      <c r="E6" s="486"/>
      <c r="F6" s="232">
        <f>SUM(F4:F5)</f>
        <v>19</v>
      </c>
      <c r="G6" s="233">
        <f>SUM(G4:G5)</f>
        <v>116650.99179788641</v>
      </c>
      <c r="H6" s="233">
        <f>SUM(H4:H5)</f>
        <v>1399811.9015746368</v>
      </c>
      <c r="I6" s="234" t="s">
        <v>15</v>
      </c>
      <c r="J6" s="225"/>
      <c r="K6" s="225"/>
      <c r="L6" s="225"/>
      <c r="M6" s="225"/>
      <c r="N6" s="225"/>
      <c r="O6" s="225"/>
      <c r="P6" s="225"/>
      <c r="Q6" s="225"/>
      <c r="R6" s="225"/>
      <c r="S6" s="225"/>
      <c r="T6" s="225"/>
    </row>
    <row r="8" spans="1:21">
      <c r="A8" s="367" t="s">
        <v>16</v>
      </c>
      <c r="B8" s="368"/>
      <c r="C8" s="368"/>
      <c r="D8" s="368"/>
      <c r="E8" s="368"/>
      <c r="F8" s="368"/>
      <c r="G8" s="368"/>
      <c r="H8" s="368"/>
      <c r="I8" s="369"/>
    </row>
    <row r="9" spans="1:21">
      <c r="A9" s="338" t="s">
        <v>2</v>
      </c>
      <c r="B9" s="339" t="s">
        <v>3</v>
      </c>
      <c r="C9" s="339" t="s">
        <v>4</v>
      </c>
      <c r="D9" s="339" t="s">
        <v>5</v>
      </c>
      <c r="E9" s="339" t="s">
        <v>6</v>
      </c>
      <c r="F9" s="339" t="s">
        <v>7</v>
      </c>
      <c r="G9" s="339" t="s">
        <v>8</v>
      </c>
      <c r="H9" s="339" t="s">
        <v>9</v>
      </c>
      <c r="I9" s="340" t="s">
        <v>10</v>
      </c>
    </row>
    <row r="10" spans="1:21">
      <c r="A10" s="230">
        <v>3</v>
      </c>
      <c r="B10" s="229" t="s">
        <v>11</v>
      </c>
      <c r="C10" s="226">
        <v>15890</v>
      </c>
      <c r="D10" s="227">
        <f>'CARREGADOR - MAPA'!F30</f>
        <v>1743.69</v>
      </c>
      <c r="E10" s="227">
        <f>'CARREGADOR - MDA'!F121</f>
        <v>5981.8735431047789</v>
      </c>
      <c r="F10" s="226">
        <v>8</v>
      </c>
      <c r="G10" s="227">
        <f>E10*F10</f>
        <v>47854.988344838232</v>
      </c>
      <c r="H10" s="227">
        <f>G10*12</f>
        <v>574259.86013805878</v>
      </c>
      <c r="I10" s="231">
        <f>E10/D10</f>
        <v>3.4305831558962767</v>
      </c>
    </row>
    <row r="11" spans="1:21">
      <c r="A11" s="363" t="s">
        <v>14</v>
      </c>
      <c r="B11" s="486"/>
      <c r="C11" s="486"/>
      <c r="D11" s="486"/>
      <c r="E11" s="486"/>
      <c r="F11" s="232">
        <f>SUM(F10:F10)</f>
        <v>8</v>
      </c>
      <c r="G11" s="233">
        <f>SUM(G10:G10)</f>
        <v>47854.988344838232</v>
      </c>
      <c r="H11" s="233">
        <f>SUM(H10:H10)</f>
        <v>574259.86013805878</v>
      </c>
      <c r="I11" s="234" t="s">
        <v>15</v>
      </c>
    </row>
    <row r="13" spans="1:21">
      <c r="A13" s="370" t="s">
        <v>17</v>
      </c>
      <c r="B13" s="371"/>
      <c r="C13" s="371"/>
      <c r="D13" s="371"/>
      <c r="E13" s="371"/>
      <c r="F13" s="371"/>
      <c r="G13" s="371"/>
      <c r="H13" s="371"/>
      <c r="I13" s="372"/>
    </row>
    <row r="14" spans="1:21">
      <c r="A14" s="341" t="s">
        <v>2</v>
      </c>
      <c r="B14" s="342" t="s">
        <v>3</v>
      </c>
      <c r="C14" s="342" t="s">
        <v>4</v>
      </c>
      <c r="D14" s="342" t="s">
        <v>5</v>
      </c>
      <c r="E14" s="342" t="s">
        <v>6</v>
      </c>
      <c r="F14" s="342" t="s">
        <v>7</v>
      </c>
      <c r="G14" s="342" t="s">
        <v>8</v>
      </c>
      <c r="H14" s="342" t="s">
        <v>9</v>
      </c>
      <c r="I14" s="343" t="s">
        <v>10</v>
      </c>
    </row>
    <row r="15" spans="1:21">
      <c r="A15" s="230">
        <v>4</v>
      </c>
      <c r="B15" s="229" t="s">
        <v>11</v>
      </c>
      <c r="C15" s="226">
        <v>15890</v>
      </c>
      <c r="D15" s="227">
        <f>'CARREGADOR - MAPA'!F30</f>
        <v>1743.69</v>
      </c>
      <c r="E15" s="227">
        <f>'CARREGADOR -MPA'!F121</f>
        <v>6012.5797840105124</v>
      </c>
      <c r="F15" s="226">
        <v>4</v>
      </c>
      <c r="G15" s="227">
        <f>E15*F15</f>
        <v>24050.31913604205</v>
      </c>
      <c r="H15" s="227">
        <f>G15*12</f>
        <v>288603.82963250461</v>
      </c>
      <c r="I15" s="231">
        <f>E15/D15</f>
        <v>3.4481930756100638</v>
      </c>
    </row>
    <row r="16" spans="1:21">
      <c r="A16" s="363" t="s">
        <v>14</v>
      </c>
      <c r="B16" s="486"/>
      <c r="C16" s="486"/>
      <c r="D16" s="487"/>
      <c r="E16" s="487"/>
      <c r="F16" s="356">
        <f>SUM(F15:F15)</f>
        <v>4</v>
      </c>
      <c r="G16" s="353">
        <f>SUM(G15:G15)</f>
        <v>24050.31913604205</v>
      </c>
      <c r="H16" s="353">
        <f>SUM(H15:H15)</f>
        <v>288603.82963250461</v>
      </c>
      <c r="I16" s="234" t="s">
        <v>15</v>
      </c>
    </row>
    <row r="17" spans="2:10">
      <c r="D17" s="361" t="s">
        <v>18</v>
      </c>
      <c r="E17" s="361"/>
      <c r="F17" s="357">
        <f>F6+F11+F16</f>
        <v>31</v>
      </c>
      <c r="G17" s="355">
        <f>G16+G11+G6</f>
        <v>188556.29927876667</v>
      </c>
      <c r="H17" s="354">
        <f>H6+H11+H16</f>
        <v>2262675.5913452003</v>
      </c>
    </row>
    <row r="21" spans="2:10" ht="30.75">
      <c r="B21" s="347" t="s">
        <v>19</v>
      </c>
      <c r="C21" s="348" t="s">
        <v>20</v>
      </c>
      <c r="E21" s="347" t="s">
        <v>21</v>
      </c>
      <c r="F21" s="348" t="s">
        <v>20</v>
      </c>
    </row>
    <row r="22" spans="2:10">
      <c r="B22" s="235" t="s">
        <v>1</v>
      </c>
      <c r="C22" s="236">
        <v>16</v>
      </c>
      <c r="E22" s="235" t="s">
        <v>1</v>
      </c>
      <c r="F22" s="236">
        <v>1</v>
      </c>
    </row>
    <row r="23" spans="2:10">
      <c r="B23" s="235" t="s">
        <v>22</v>
      </c>
      <c r="C23" s="236">
        <v>2</v>
      </c>
    </row>
    <row r="24" spans="2:10">
      <c r="B24" s="235" t="s">
        <v>16</v>
      </c>
      <c r="C24" s="236">
        <v>8</v>
      </c>
    </row>
    <row r="25" spans="2:10" ht="15.75" thickBot="1">
      <c r="B25" s="237" t="s">
        <v>17</v>
      </c>
      <c r="C25" s="238">
        <v>4</v>
      </c>
      <c r="J25" s="352"/>
    </row>
    <row r="26" spans="2:10" ht="15.75" thickBot="1">
      <c r="B26" s="239" t="s">
        <v>23</v>
      </c>
      <c r="C26" s="240">
        <f>SUM(C22:C25)</f>
        <v>30</v>
      </c>
    </row>
    <row r="30" spans="2:10">
      <c r="J30" s="352">
        <f>H17*10</f>
        <v>22626755.913452003</v>
      </c>
    </row>
  </sheetData>
  <mergeCells count="8">
    <mergeCell ref="D17:E17"/>
    <mergeCell ref="A1:I1"/>
    <mergeCell ref="A6:E6"/>
    <mergeCell ref="A11:E11"/>
    <mergeCell ref="A16:E16"/>
    <mergeCell ref="A2:I2"/>
    <mergeCell ref="A8:I8"/>
    <mergeCell ref="A13:I13"/>
  </mergeCells>
  <pageMargins left="0.511811024" right="0.511811024" top="0.78740157499999996" bottom="0.78740157499999996" header="0.31496062000000002" footer="0.31496062000000002"/>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9BEFE7-53BF-4073-8073-58F59AEDF343}">
  <sheetPr>
    <tabColor theme="9"/>
  </sheetPr>
  <dimension ref="A1:N128"/>
  <sheetViews>
    <sheetView topLeftCell="A106" workbookViewId="0">
      <selection activeCell="A123" sqref="A123:XFD124"/>
    </sheetView>
    <sheetView topLeftCell="A89" workbookViewId="1">
      <selection activeCell="H119" sqref="H119:H123"/>
    </sheetView>
  </sheetViews>
  <sheetFormatPr defaultRowHeight="15"/>
  <cols>
    <col min="1" max="1" width="5.5703125" customWidth="1"/>
    <col min="2" max="2" width="22.85546875" customWidth="1"/>
    <col min="3" max="3" width="18.140625" customWidth="1"/>
    <col min="4" max="4" width="20.42578125" customWidth="1"/>
    <col min="5" max="5" width="15.28515625" customWidth="1"/>
    <col min="6" max="6" width="25" customWidth="1"/>
    <col min="7" max="7" width="15.42578125" bestFit="1" customWidth="1"/>
    <col min="8" max="8" width="13.7109375" bestFit="1" customWidth="1"/>
    <col min="14" max="14" width="15.42578125" bestFit="1" customWidth="1"/>
  </cols>
  <sheetData>
    <row r="1" spans="1:6" ht="18.75" customHeight="1">
      <c r="A1" s="383" t="s">
        <v>24</v>
      </c>
      <c r="B1" s="383"/>
      <c r="C1" s="383"/>
      <c r="D1" s="383"/>
      <c r="E1" s="3"/>
      <c r="F1" s="3"/>
    </row>
    <row r="2" spans="1:6" ht="15" customHeight="1">
      <c r="A2" s="384" t="s">
        <v>25</v>
      </c>
      <c r="B2" s="384"/>
      <c r="C2" s="384"/>
      <c r="D2" s="384"/>
      <c r="E2" s="4"/>
      <c r="F2" s="4"/>
    </row>
    <row r="3" spans="1:6" ht="24">
      <c r="A3" s="385" t="s">
        <v>26</v>
      </c>
      <c r="B3" s="385"/>
      <c r="C3" s="385"/>
      <c r="D3" s="385"/>
      <c r="E3" s="5"/>
      <c r="F3" s="6" t="s">
        <v>27</v>
      </c>
    </row>
    <row r="4" spans="1:6" ht="15" customHeight="1">
      <c r="A4" s="7" t="s">
        <v>28</v>
      </c>
      <c r="B4" s="386" t="s">
        <v>29</v>
      </c>
      <c r="C4" s="386"/>
      <c r="D4" s="386"/>
      <c r="E4" s="8"/>
      <c r="F4" s="8"/>
    </row>
    <row r="5" spans="1:6">
      <c r="A5" s="9" t="s">
        <v>30</v>
      </c>
      <c r="B5" s="380" t="s">
        <v>31</v>
      </c>
      <c r="C5" s="380"/>
      <c r="D5" s="380"/>
      <c r="E5" s="10"/>
      <c r="F5" s="10" t="s">
        <v>32</v>
      </c>
    </row>
    <row r="6" spans="1:6" ht="15" customHeight="1">
      <c r="A6" s="9" t="s">
        <v>33</v>
      </c>
      <c r="B6" s="380" t="s">
        <v>34</v>
      </c>
      <c r="C6" s="380"/>
      <c r="D6" s="380"/>
      <c r="E6" s="10"/>
      <c r="F6" s="10">
        <v>2025</v>
      </c>
    </row>
    <row r="7" spans="1:6" ht="15" customHeight="1">
      <c r="A7" s="11" t="s">
        <v>35</v>
      </c>
      <c r="B7" s="379" t="s">
        <v>36</v>
      </c>
      <c r="C7" s="379"/>
      <c r="D7" s="379"/>
      <c r="E7" s="1"/>
      <c r="F7" s="1">
        <v>12</v>
      </c>
    </row>
    <row r="8" spans="1:6" ht="24.75" customHeight="1">
      <c r="A8" s="12" t="s">
        <v>37</v>
      </c>
      <c r="B8" s="380" t="s">
        <v>38</v>
      </c>
      <c r="C8" s="380"/>
      <c r="D8" s="380"/>
      <c r="E8" s="10"/>
      <c r="F8" s="1" t="s">
        <v>39</v>
      </c>
    </row>
    <row r="9" spans="1:6" ht="15" customHeight="1">
      <c r="A9" s="12" t="s">
        <v>40</v>
      </c>
      <c r="B9" s="380" t="s">
        <v>41</v>
      </c>
      <c r="C9" s="380"/>
      <c r="D9" s="380"/>
      <c r="E9" s="202"/>
      <c r="F9" s="203" t="s">
        <v>42</v>
      </c>
    </row>
    <row r="10" spans="1:6">
      <c r="A10" s="13"/>
      <c r="B10" s="14"/>
      <c r="C10" s="14"/>
      <c r="D10" s="14"/>
      <c r="E10" s="15"/>
      <c r="F10" s="15"/>
    </row>
    <row r="11" spans="1:6" ht="15" customHeight="1">
      <c r="A11" s="381" t="s">
        <v>43</v>
      </c>
      <c r="B11" s="381"/>
      <c r="C11" s="381"/>
      <c r="D11" s="381"/>
      <c r="E11" s="16"/>
      <c r="F11" s="16"/>
    </row>
    <row r="12" spans="1:6" ht="24.75" customHeight="1">
      <c r="A12" s="382" t="s">
        <v>44</v>
      </c>
      <c r="B12" s="382"/>
      <c r="C12" s="17" t="s">
        <v>45</v>
      </c>
      <c r="D12" s="146" t="s">
        <v>46</v>
      </c>
      <c r="E12" s="18"/>
      <c r="F12" s="18"/>
    </row>
    <row r="13" spans="1:6" ht="15" customHeight="1">
      <c r="A13" s="388" t="s">
        <v>47</v>
      </c>
      <c r="B13" s="388"/>
      <c r="C13" s="20" t="s">
        <v>48</v>
      </c>
      <c r="D13" s="147">
        <v>1</v>
      </c>
      <c r="E13" s="10"/>
      <c r="F13" s="206" t="s">
        <v>49</v>
      </c>
    </row>
    <row r="14" spans="1:6" ht="15" customHeight="1">
      <c r="A14" s="389" t="s">
        <v>50</v>
      </c>
      <c r="B14" s="389"/>
      <c r="C14" s="389"/>
      <c r="D14" s="389"/>
      <c r="E14" s="21"/>
      <c r="F14" s="21"/>
    </row>
    <row r="15" spans="1:6" ht="49.5" customHeight="1">
      <c r="A15" s="22">
        <v>1</v>
      </c>
      <c r="B15" s="387" t="s">
        <v>51</v>
      </c>
      <c r="C15" s="387"/>
      <c r="D15" s="387"/>
      <c r="E15" s="23"/>
      <c r="F15" s="23" t="s">
        <v>52</v>
      </c>
    </row>
    <row r="16" spans="1:6" ht="15" customHeight="1">
      <c r="A16" s="24">
        <v>2</v>
      </c>
      <c r="B16" s="380" t="s">
        <v>53</v>
      </c>
      <c r="C16" s="380"/>
      <c r="D16" s="380"/>
      <c r="E16" s="10"/>
      <c r="F16" s="10" t="s">
        <v>54</v>
      </c>
    </row>
    <row r="17" spans="1:6" ht="15" customHeight="1">
      <c r="A17" s="25">
        <v>3</v>
      </c>
      <c r="B17" s="380" t="s">
        <v>55</v>
      </c>
      <c r="C17" s="380"/>
      <c r="D17" s="380"/>
      <c r="E17" s="27"/>
      <c r="F17" s="26">
        <v>3383.52</v>
      </c>
    </row>
    <row r="18" spans="1:6" ht="49.5" customHeight="1">
      <c r="A18" s="28">
        <v>4</v>
      </c>
      <c r="B18" s="387" t="s">
        <v>56</v>
      </c>
      <c r="C18" s="387"/>
      <c r="D18" s="387"/>
      <c r="E18" s="23"/>
      <c r="F18" s="23" t="s">
        <v>52</v>
      </c>
    </row>
    <row r="19" spans="1:6" ht="15" customHeight="1">
      <c r="A19" s="25">
        <v>5</v>
      </c>
      <c r="B19" s="379" t="s">
        <v>57</v>
      </c>
      <c r="C19" s="379"/>
      <c r="D19" s="379"/>
      <c r="E19" s="30"/>
      <c r="F19" s="29">
        <v>45658</v>
      </c>
    </row>
    <row r="20" spans="1:6" ht="24.75" customHeight="1">
      <c r="A20" s="25">
        <v>6</v>
      </c>
      <c r="B20" s="380" t="s">
        <v>58</v>
      </c>
      <c r="C20" s="380"/>
      <c r="D20" s="380"/>
      <c r="E20" s="10"/>
      <c r="F20" s="10" t="s">
        <v>39</v>
      </c>
    </row>
    <row r="21" spans="1:6">
      <c r="A21" s="31"/>
      <c r="B21" s="31"/>
      <c r="C21" s="31"/>
      <c r="D21" s="31"/>
      <c r="E21" s="10"/>
      <c r="F21" s="10"/>
    </row>
    <row r="22" spans="1:6" ht="15" customHeight="1">
      <c r="A22" s="397" t="s">
        <v>59</v>
      </c>
      <c r="B22" s="397"/>
      <c r="C22" s="397"/>
      <c r="D22" s="397"/>
      <c r="E22" s="32"/>
      <c r="F22" s="32"/>
    </row>
    <row r="23" spans="1:6" ht="15" customHeight="1">
      <c r="A23" s="33">
        <v>1</v>
      </c>
      <c r="B23" s="398" t="s">
        <v>60</v>
      </c>
      <c r="C23" s="398"/>
      <c r="D23" s="398"/>
      <c r="E23" s="35"/>
      <c r="F23" s="35" t="s">
        <v>61</v>
      </c>
    </row>
    <row r="24" spans="1:6">
      <c r="A24" s="36" t="s">
        <v>28</v>
      </c>
      <c r="B24" s="37" t="s">
        <v>62</v>
      </c>
      <c r="C24" s="38"/>
      <c r="D24" s="39"/>
      <c r="E24" s="27"/>
      <c r="F24" s="27">
        <f>F17</f>
        <v>3383.52</v>
      </c>
    </row>
    <row r="25" spans="1:6">
      <c r="A25" s="36" t="s">
        <v>30</v>
      </c>
      <c r="B25" s="37" t="s">
        <v>63</v>
      </c>
      <c r="C25" s="38"/>
      <c r="D25" s="39"/>
      <c r="E25" s="41"/>
      <c r="F25" s="41"/>
    </row>
    <row r="26" spans="1:6">
      <c r="A26" s="36" t="s">
        <v>33</v>
      </c>
      <c r="B26" s="37" t="s">
        <v>64</v>
      </c>
      <c r="C26" s="38"/>
      <c r="D26" s="39"/>
      <c r="E26" s="41"/>
      <c r="F26" s="41"/>
    </row>
    <row r="27" spans="1:6">
      <c r="A27" s="36" t="s">
        <v>35</v>
      </c>
      <c r="B27" s="37" t="s">
        <v>65</v>
      </c>
      <c r="C27" s="38"/>
      <c r="D27" s="39"/>
      <c r="E27" s="41"/>
      <c r="F27" s="41"/>
    </row>
    <row r="28" spans="1:6" ht="24">
      <c r="A28" s="36" t="s">
        <v>37</v>
      </c>
      <c r="B28" s="37" t="s">
        <v>66</v>
      </c>
      <c r="C28" s="38"/>
      <c r="D28" s="39"/>
      <c r="E28" s="41"/>
      <c r="F28" s="41"/>
    </row>
    <row r="29" spans="1:6">
      <c r="A29" s="36" t="s">
        <v>40</v>
      </c>
      <c r="B29" s="37" t="s">
        <v>67</v>
      </c>
      <c r="C29" s="38"/>
      <c r="D29" s="39"/>
      <c r="E29" s="27"/>
      <c r="F29" s="27"/>
    </row>
    <row r="30" spans="1:6" ht="15" customHeight="1">
      <c r="A30" s="399" t="s">
        <v>68</v>
      </c>
      <c r="B30" s="399"/>
      <c r="C30" s="399"/>
      <c r="D30" s="399"/>
      <c r="E30" s="44"/>
      <c r="F30" s="44">
        <f>SUM(F24:F29)</f>
        <v>3383.52</v>
      </c>
    </row>
    <row r="31" spans="1:6">
      <c r="A31" s="400" t="s">
        <v>69</v>
      </c>
      <c r="B31" s="400"/>
      <c r="C31" s="400"/>
      <c r="D31" s="400"/>
      <c r="E31" s="10"/>
      <c r="F31" s="10"/>
    </row>
    <row r="32" spans="1:6" ht="15" customHeight="1">
      <c r="A32" s="381" t="s">
        <v>70</v>
      </c>
      <c r="B32" s="381"/>
      <c r="C32" s="381"/>
      <c r="D32" s="381"/>
      <c r="E32" s="21"/>
      <c r="F32" s="16"/>
    </row>
    <row r="33" spans="1:6" ht="15" customHeight="1">
      <c r="A33" s="45">
        <v>2.1</v>
      </c>
      <c r="B33" s="398" t="s">
        <v>71</v>
      </c>
      <c r="C33" s="398"/>
      <c r="D33" s="398"/>
      <c r="E33" s="153"/>
      <c r="F33" s="68" t="s">
        <v>61</v>
      </c>
    </row>
    <row r="34" spans="1:6" ht="15" customHeight="1">
      <c r="A34" s="36" t="s">
        <v>28</v>
      </c>
      <c r="B34" s="380" t="s">
        <v>72</v>
      </c>
      <c r="C34" s="380"/>
      <c r="D34" s="380"/>
      <c r="E34" s="154">
        <v>8.3299999999999999E-2</v>
      </c>
      <c r="F34" s="166">
        <f>F30*E34</f>
        <v>281.847216</v>
      </c>
    </row>
    <row r="35" spans="1:6" ht="15" customHeight="1">
      <c r="A35" s="36" t="s">
        <v>30</v>
      </c>
      <c r="B35" s="380" t="s">
        <v>73</v>
      </c>
      <c r="C35" s="380"/>
      <c r="D35" s="380"/>
      <c r="E35" s="154">
        <v>0.121</v>
      </c>
      <c r="F35" s="166">
        <f>F30*E35</f>
        <v>409.40591999999998</v>
      </c>
    </row>
    <row r="36" spans="1:6" ht="15" customHeight="1">
      <c r="A36" s="382" t="s">
        <v>74</v>
      </c>
      <c r="B36" s="382"/>
      <c r="C36" s="382"/>
      <c r="D36" s="382"/>
      <c r="E36" s="155">
        <f>E34+E35</f>
        <v>0.20429999999999998</v>
      </c>
      <c r="F36" s="167">
        <f>SUM(F34:F35)</f>
        <v>691.25313600000004</v>
      </c>
    </row>
    <row r="37" spans="1:6" ht="15" customHeight="1">
      <c r="A37" s="390" t="s">
        <v>75</v>
      </c>
      <c r="B37" s="391"/>
      <c r="C37" s="391"/>
      <c r="D37" s="392"/>
      <c r="E37" s="156">
        <v>0</v>
      </c>
      <c r="F37" s="166">
        <f>F36*E37</f>
        <v>0</v>
      </c>
    </row>
    <row r="38" spans="1:6">
      <c r="A38" s="393" t="s">
        <v>76</v>
      </c>
      <c r="B38" s="394"/>
      <c r="C38" s="394"/>
      <c r="D38" s="395"/>
      <c r="E38" s="157">
        <f>E36+E37</f>
        <v>0.20429999999999998</v>
      </c>
      <c r="F38" s="168">
        <f>F36+F37</f>
        <v>691.25313600000004</v>
      </c>
    </row>
    <row r="39" spans="1:6">
      <c r="A39" s="396"/>
      <c r="B39" s="396"/>
      <c r="C39" s="396"/>
      <c r="D39" s="396"/>
      <c r="E39" s="158"/>
      <c r="F39" s="73"/>
    </row>
    <row r="40" spans="1:6" ht="15" customHeight="1">
      <c r="A40" s="52">
        <v>2.2000000000000002</v>
      </c>
      <c r="B40" s="402" t="s">
        <v>77</v>
      </c>
      <c r="C40" s="402"/>
      <c r="D40" s="402"/>
      <c r="E40" s="159"/>
      <c r="F40" s="169" t="s">
        <v>61</v>
      </c>
    </row>
    <row r="41" spans="1:6" ht="15" customHeight="1">
      <c r="A41" s="36" t="s">
        <v>28</v>
      </c>
      <c r="B41" s="401" t="s">
        <v>78</v>
      </c>
      <c r="C41" s="401"/>
      <c r="D41" s="39"/>
      <c r="E41" s="154">
        <v>0.2</v>
      </c>
      <c r="F41" s="166">
        <f t="shared" ref="F41:F48" si="0">$F$30*E41</f>
        <v>676.70400000000006</v>
      </c>
    </row>
    <row r="42" spans="1:6" ht="15" customHeight="1">
      <c r="A42" s="36" t="s">
        <v>30</v>
      </c>
      <c r="B42" s="401" t="s">
        <v>79</v>
      </c>
      <c r="C42" s="401"/>
      <c r="D42" s="39"/>
      <c r="E42" s="154">
        <v>2.5000000000000001E-2</v>
      </c>
      <c r="F42" s="166">
        <f t="shared" si="0"/>
        <v>84.588000000000008</v>
      </c>
    </row>
    <row r="43" spans="1:6" ht="15" customHeight="1">
      <c r="A43" s="36" t="s">
        <v>33</v>
      </c>
      <c r="B43" s="403" t="s">
        <v>80</v>
      </c>
      <c r="C43" s="403"/>
      <c r="D43" s="403"/>
      <c r="E43" s="154">
        <v>0.01</v>
      </c>
      <c r="F43" s="166">
        <f t="shared" si="0"/>
        <v>33.8352</v>
      </c>
    </row>
    <row r="44" spans="1:6" ht="15" customHeight="1">
      <c r="A44" s="36" t="s">
        <v>35</v>
      </c>
      <c r="B44" s="401" t="s">
        <v>81</v>
      </c>
      <c r="C44" s="401"/>
      <c r="D44" s="39"/>
      <c r="E44" s="154">
        <v>1.4999999999999999E-2</v>
      </c>
      <c r="F44" s="166">
        <f t="shared" si="0"/>
        <v>50.752800000000001</v>
      </c>
    </row>
    <row r="45" spans="1:6" ht="15" customHeight="1">
      <c r="A45" s="36" t="s">
        <v>37</v>
      </c>
      <c r="B45" s="401" t="s">
        <v>82</v>
      </c>
      <c r="C45" s="401"/>
      <c r="D45" s="39"/>
      <c r="E45" s="154">
        <v>0.01</v>
      </c>
      <c r="F45" s="166">
        <f t="shared" si="0"/>
        <v>33.8352</v>
      </c>
    </row>
    <row r="46" spans="1:6">
      <c r="A46" s="36" t="s">
        <v>40</v>
      </c>
      <c r="B46" s="37" t="s">
        <v>83</v>
      </c>
      <c r="C46" s="38"/>
      <c r="D46" s="39"/>
      <c r="E46" s="154">
        <v>6.0000000000000001E-3</v>
      </c>
      <c r="F46" s="166">
        <f t="shared" si="0"/>
        <v>20.301120000000001</v>
      </c>
    </row>
    <row r="47" spans="1:6" ht="15" customHeight="1">
      <c r="A47" s="36" t="s">
        <v>84</v>
      </c>
      <c r="B47" s="401" t="s">
        <v>85</v>
      </c>
      <c r="C47" s="401"/>
      <c r="D47" s="39"/>
      <c r="E47" s="154">
        <v>2E-3</v>
      </c>
      <c r="F47" s="166">
        <f t="shared" si="0"/>
        <v>6.7670399999999997</v>
      </c>
    </row>
    <row r="48" spans="1:6" ht="15" customHeight="1">
      <c r="A48" s="36" t="s">
        <v>86</v>
      </c>
      <c r="B48" s="401" t="s">
        <v>87</v>
      </c>
      <c r="C48" s="401"/>
      <c r="D48" s="39"/>
      <c r="E48" s="154">
        <v>0.08</v>
      </c>
      <c r="F48" s="166">
        <f t="shared" si="0"/>
        <v>270.6816</v>
      </c>
    </row>
    <row r="49" spans="1:6" ht="15" customHeight="1">
      <c r="A49" s="399" t="s">
        <v>88</v>
      </c>
      <c r="B49" s="399"/>
      <c r="C49" s="399"/>
      <c r="D49" s="399"/>
      <c r="E49" s="160">
        <f>E41+E42+E43+E44+E45+E46+E47+E48</f>
        <v>0.34800000000000003</v>
      </c>
      <c r="F49" s="170">
        <f>SUM(F41:F48)</f>
        <v>1177.4649599999998</v>
      </c>
    </row>
    <row r="50" spans="1:6">
      <c r="A50" s="396"/>
      <c r="B50" s="396"/>
      <c r="C50" s="396"/>
      <c r="D50" s="396"/>
      <c r="E50" s="171"/>
      <c r="F50" s="51"/>
    </row>
    <row r="51" spans="1:6" ht="15" customHeight="1">
      <c r="A51" s="52">
        <v>2.2999999999999998</v>
      </c>
      <c r="B51" s="402" t="s">
        <v>89</v>
      </c>
      <c r="C51" s="402"/>
      <c r="D51" s="402"/>
      <c r="E51" s="54"/>
      <c r="F51" s="54" t="s">
        <v>61</v>
      </c>
    </row>
    <row r="52" spans="1:6">
      <c r="A52" s="36" t="s">
        <v>28</v>
      </c>
      <c r="B52" s="37" t="s">
        <v>90</v>
      </c>
      <c r="C52" s="38"/>
      <c r="D52" s="39"/>
      <c r="E52" s="59">
        <v>11</v>
      </c>
      <c r="F52" s="59">
        <f>E52*2*22-(F30*0.06)</f>
        <v>280.98879999999997</v>
      </c>
    </row>
    <row r="53" spans="1:6" ht="15" customHeight="1">
      <c r="A53" s="60" t="s">
        <v>30</v>
      </c>
      <c r="B53" s="380" t="s">
        <v>91</v>
      </c>
      <c r="C53" s="380"/>
      <c r="D53" s="380"/>
      <c r="E53" s="63">
        <v>44.3</v>
      </c>
      <c r="F53" s="62">
        <f>E53*22</f>
        <v>974.59999999999991</v>
      </c>
    </row>
    <row r="54" spans="1:6">
      <c r="A54" s="60" t="s">
        <v>33</v>
      </c>
      <c r="B54" s="373" t="s">
        <v>92</v>
      </c>
      <c r="C54" s="374"/>
      <c r="D54" s="375"/>
      <c r="E54" s="63">
        <v>200</v>
      </c>
      <c r="F54" s="62">
        <f>E54*1</f>
        <v>200</v>
      </c>
    </row>
    <row r="55" spans="1:6" ht="15" customHeight="1">
      <c r="A55" s="36" t="s">
        <v>35</v>
      </c>
      <c r="B55" s="380" t="s">
        <v>93</v>
      </c>
      <c r="C55" s="380"/>
      <c r="D55" s="380"/>
      <c r="E55" s="59">
        <v>13.64</v>
      </c>
      <c r="F55" s="58">
        <v>12.81</v>
      </c>
    </row>
    <row r="56" spans="1:6">
      <c r="A56" s="36" t="s">
        <v>37</v>
      </c>
      <c r="B56" s="376" t="s">
        <v>94</v>
      </c>
      <c r="C56" s="377"/>
      <c r="D56" s="378"/>
      <c r="E56" s="59">
        <v>3.3</v>
      </c>
      <c r="F56" s="58">
        <f>E56*1</f>
        <v>3.3</v>
      </c>
    </row>
    <row r="57" spans="1:6" ht="15" customHeight="1">
      <c r="A57" s="382" t="s">
        <v>95</v>
      </c>
      <c r="B57" s="382"/>
      <c r="C57" s="382"/>
      <c r="D57" s="382"/>
      <c r="E57" s="64"/>
      <c r="F57" s="64">
        <f>SUM(F52:F56)</f>
        <v>1471.6987999999999</v>
      </c>
    </row>
    <row r="58" spans="1:6">
      <c r="A58" s="65"/>
      <c r="B58" s="66"/>
      <c r="C58" s="66"/>
      <c r="D58" s="66"/>
      <c r="E58" s="67"/>
      <c r="F58" s="67"/>
    </row>
    <row r="59" spans="1:6" ht="15" customHeight="1">
      <c r="A59" s="405" t="s">
        <v>96</v>
      </c>
      <c r="B59" s="405"/>
      <c r="C59" s="405"/>
      <c r="D59" s="405"/>
      <c r="E59" s="68"/>
      <c r="F59" s="68"/>
    </row>
    <row r="60" spans="1:6">
      <c r="A60" s="406" t="s">
        <v>97</v>
      </c>
      <c r="B60" s="406"/>
      <c r="C60" s="406"/>
      <c r="D60" s="406"/>
      <c r="E60" s="35"/>
      <c r="F60" s="35" t="s">
        <v>61</v>
      </c>
    </row>
    <row r="61" spans="1:6" ht="15" customHeight="1">
      <c r="A61" s="45">
        <v>2.1</v>
      </c>
      <c r="B61" s="380" t="s">
        <v>98</v>
      </c>
      <c r="C61" s="380"/>
      <c r="D61" s="380"/>
      <c r="E61" s="47"/>
      <c r="F61" s="47">
        <f>F38</f>
        <v>691.25313600000004</v>
      </c>
    </row>
    <row r="62" spans="1:6" ht="15" customHeight="1">
      <c r="A62" s="45">
        <v>2.2000000000000002</v>
      </c>
      <c r="B62" s="380" t="s">
        <v>99</v>
      </c>
      <c r="C62" s="380"/>
      <c r="D62" s="380"/>
      <c r="E62" s="47"/>
      <c r="F62" s="47">
        <f>F49</f>
        <v>1177.4649599999998</v>
      </c>
    </row>
    <row r="63" spans="1:6" ht="15" customHeight="1">
      <c r="A63" s="45">
        <v>2.2999999999999998</v>
      </c>
      <c r="B63" s="380" t="s">
        <v>100</v>
      </c>
      <c r="C63" s="380"/>
      <c r="D63" s="380"/>
      <c r="E63" s="47"/>
      <c r="F63" s="47">
        <f>F57</f>
        <v>1471.6987999999999</v>
      </c>
    </row>
    <row r="64" spans="1:6" ht="15" customHeight="1">
      <c r="A64" s="382" t="s">
        <v>101</v>
      </c>
      <c r="B64" s="382"/>
      <c r="C64" s="382"/>
      <c r="D64" s="382"/>
      <c r="E64" s="69"/>
      <c r="F64" s="69">
        <f>SUM(F61:F63)</f>
        <v>3340.4168959999997</v>
      </c>
    </row>
    <row r="65" spans="1:6">
      <c r="A65" s="65"/>
      <c r="B65" s="66"/>
      <c r="C65" s="66"/>
      <c r="D65" s="66"/>
      <c r="E65" s="67"/>
      <c r="F65" s="67"/>
    </row>
    <row r="66" spans="1:6" ht="15" customHeight="1">
      <c r="A66" s="381" t="s">
        <v>102</v>
      </c>
      <c r="B66" s="381"/>
      <c r="C66" s="381"/>
      <c r="D66" s="381"/>
      <c r="E66" s="21"/>
      <c r="F66" s="16"/>
    </row>
    <row r="67" spans="1:6" ht="15" customHeight="1">
      <c r="A67" s="33">
        <v>3</v>
      </c>
      <c r="B67" s="404" t="s">
        <v>103</v>
      </c>
      <c r="C67" s="404"/>
      <c r="D67" s="404"/>
      <c r="E67" s="153" t="s">
        <v>104</v>
      </c>
      <c r="F67" s="68" t="s">
        <v>61</v>
      </c>
    </row>
    <row r="68" spans="1:6" ht="15" customHeight="1">
      <c r="A68" s="70" t="s">
        <v>28</v>
      </c>
      <c r="B68" s="380" t="s">
        <v>105</v>
      </c>
      <c r="C68" s="380"/>
      <c r="D68" s="380"/>
      <c r="E68" s="154">
        <v>4.5999999999999999E-3</v>
      </c>
      <c r="F68" s="166">
        <f>F30*E68</f>
        <v>15.564192</v>
      </c>
    </row>
    <row r="69" spans="1:6" ht="21.75" customHeight="1">
      <c r="A69" s="70" t="s">
        <v>30</v>
      </c>
      <c r="B69" s="408" t="s">
        <v>106</v>
      </c>
      <c r="C69" s="408"/>
      <c r="D69" s="408"/>
      <c r="E69" s="154">
        <v>4.0000000000000002E-4</v>
      </c>
      <c r="F69" s="166">
        <f>$F$30*E69</f>
        <v>1.3534080000000002</v>
      </c>
    </row>
    <row r="70" spans="1:6" ht="21.75" customHeight="1">
      <c r="A70" s="70" t="s">
        <v>33</v>
      </c>
      <c r="B70" s="380" t="s">
        <v>107</v>
      </c>
      <c r="C70" s="380"/>
      <c r="D70" s="380"/>
      <c r="E70" s="154">
        <v>3.44E-2</v>
      </c>
      <c r="F70" s="166">
        <f t="shared" ref="F70:F73" si="1">$F$30*E70</f>
        <v>116.39308800000001</v>
      </c>
    </row>
    <row r="71" spans="1:6" ht="15" customHeight="1">
      <c r="A71" s="70" t="s">
        <v>35</v>
      </c>
      <c r="B71" s="380" t="s">
        <v>108</v>
      </c>
      <c r="C71" s="380"/>
      <c r="D71" s="380"/>
      <c r="E71" s="154">
        <v>1.9400000000000001E-2</v>
      </c>
      <c r="F71" s="166">
        <f t="shared" si="1"/>
        <v>65.640287999999998</v>
      </c>
    </row>
    <row r="72" spans="1:6" ht="18.75" customHeight="1">
      <c r="A72" s="70" t="s">
        <v>37</v>
      </c>
      <c r="B72" s="387" t="s">
        <v>109</v>
      </c>
      <c r="C72" s="387"/>
      <c r="D72" s="387"/>
      <c r="E72" s="154">
        <v>7.1000000000000004E-3</v>
      </c>
      <c r="F72" s="166">
        <f t="shared" si="1"/>
        <v>24.022992000000002</v>
      </c>
    </row>
    <row r="73" spans="1:6" ht="15" customHeight="1">
      <c r="A73" s="283" t="s">
        <v>40</v>
      </c>
      <c r="B73" s="409" t="s">
        <v>110</v>
      </c>
      <c r="C73" s="409"/>
      <c r="D73" s="409"/>
      <c r="E73" s="359">
        <v>6.2E-4</v>
      </c>
      <c r="F73" s="166">
        <f t="shared" si="1"/>
        <v>2.0977823999999998</v>
      </c>
    </row>
    <row r="74" spans="1:6" ht="15" customHeight="1" thickBot="1">
      <c r="A74" s="407" t="s">
        <v>111</v>
      </c>
      <c r="B74" s="407"/>
      <c r="C74" s="407"/>
      <c r="D74" s="407"/>
      <c r="E74" s="360">
        <f>SUM(E68:E73)</f>
        <v>6.6519999999999996E-2</v>
      </c>
      <c r="F74" s="151">
        <f>SUM(F68:F73)</f>
        <v>225.07175040000001</v>
      </c>
    </row>
    <row r="75" spans="1:6" ht="15.75" thickBot="1">
      <c r="A75" s="411"/>
      <c r="B75" s="411"/>
      <c r="C75" s="411"/>
      <c r="D75" s="411"/>
      <c r="E75" s="412"/>
      <c r="F75" s="411"/>
    </row>
    <row r="76" spans="1:6" ht="15" customHeight="1">
      <c r="A76" s="397" t="s">
        <v>112</v>
      </c>
      <c r="B76" s="397"/>
      <c r="C76" s="397"/>
      <c r="D76" s="397"/>
      <c r="E76" s="175"/>
      <c r="F76" s="32"/>
    </row>
    <row r="77" spans="1:6" ht="15" customHeight="1">
      <c r="A77" s="45">
        <v>4.0999999999999996</v>
      </c>
      <c r="B77" s="404" t="s">
        <v>113</v>
      </c>
      <c r="C77" s="404"/>
      <c r="D77" s="404"/>
      <c r="E77" s="176" t="s">
        <v>104</v>
      </c>
      <c r="F77" s="68" t="s">
        <v>61</v>
      </c>
    </row>
    <row r="78" spans="1:6" ht="15" customHeight="1">
      <c r="A78" s="36" t="s">
        <v>28</v>
      </c>
      <c r="B78" s="380" t="s">
        <v>114</v>
      </c>
      <c r="C78" s="380"/>
      <c r="D78" s="380"/>
      <c r="E78" s="177">
        <v>9.2999999999999992E-3</v>
      </c>
      <c r="F78" s="166">
        <f>$F$30*E78</f>
        <v>31.466735999999997</v>
      </c>
    </row>
    <row r="79" spans="1:6" ht="15" customHeight="1">
      <c r="A79" s="149" t="s">
        <v>30</v>
      </c>
      <c r="B79" s="380" t="s">
        <v>115</v>
      </c>
      <c r="C79" s="380"/>
      <c r="D79" s="380"/>
      <c r="E79" s="177">
        <v>2.8E-3</v>
      </c>
      <c r="F79" s="166">
        <f>$F$30*E79</f>
        <v>9.4738559999999996</v>
      </c>
    </row>
    <row r="80" spans="1:6" ht="15" customHeight="1">
      <c r="A80" s="149" t="s">
        <v>33</v>
      </c>
      <c r="B80" s="373" t="s">
        <v>116</v>
      </c>
      <c r="C80" s="374"/>
      <c r="D80" s="375"/>
      <c r="E80" s="177">
        <v>2.9999999999999997E-4</v>
      </c>
      <c r="F80" s="166">
        <f t="shared" ref="F80:F82" si="2">$F$30*E80</f>
        <v>1.015056</v>
      </c>
    </row>
    <row r="81" spans="1:6" ht="15" customHeight="1">
      <c r="A81" s="149" t="s">
        <v>35</v>
      </c>
      <c r="B81" s="380" t="s">
        <v>117</v>
      </c>
      <c r="C81" s="380"/>
      <c r="D81" s="380"/>
      <c r="E81" s="177">
        <v>2.0000000000000001E-4</v>
      </c>
      <c r="F81" s="166">
        <f t="shared" si="2"/>
        <v>0.67670400000000008</v>
      </c>
    </row>
    <row r="82" spans="1:6" ht="15" customHeight="1">
      <c r="A82" s="149" t="s">
        <v>37</v>
      </c>
      <c r="B82" s="380" t="s">
        <v>118</v>
      </c>
      <c r="C82" s="380"/>
      <c r="D82" s="380"/>
      <c r="E82" s="177">
        <v>2.0000000000000001E-4</v>
      </c>
      <c r="F82" s="166">
        <f t="shared" si="2"/>
        <v>0.67670400000000008</v>
      </c>
    </row>
    <row r="83" spans="1:6" ht="15" customHeight="1">
      <c r="A83" s="382" t="s">
        <v>119</v>
      </c>
      <c r="B83" s="382"/>
      <c r="C83" s="382"/>
      <c r="D83" s="382"/>
      <c r="E83" s="178">
        <f>SUM(E78:E82)</f>
        <v>1.2800000000000001E-2</v>
      </c>
      <c r="F83" s="151">
        <f>E83*F30</f>
        <v>43.309056000000005</v>
      </c>
    </row>
    <row r="84" spans="1:6">
      <c r="A84" s="396"/>
      <c r="B84" s="396"/>
      <c r="C84" s="396"/>
      <c r="D84" s="396"/>
      <c r="E84" s="158"/>
      <c r="F84" s="73"/>
    </row>
    <row r="85" spans="1:6" ht="15" customHeight="1">
      <c r="A85" s="52">
        <v>4.2</v>
      </c>
      <c r="B85" s="410" t="s">
        <v>120</v>
      </c>
      <c r="C85" s="410"/>
      <c r="D85" s="410"/>
      <c r="E85" s="159"/>
      <c r="F85" s="169" t="s">
        <v>61</v>
      </c>
    </row>
    <row r="86" spans="1:6" ht="15" customHeight="1">
      <c r="A86" s="36" t="s">
        <v>28</v>
      </c>
      <c r="B86" s="380" t="s">
        <v>121</v>
      </c>
      <c r="C86" s="380"/>
      <c r="D86" s="380"/>
      <c r="E86" s="179"/>
      <c r="F86" s="187">
        <v>0</v>
      </c>
    </row>
    <row r="87" spans="1:6" ht="15" customHeight="1">
      <c r="A87" s="399" t="s">
        <v>122</v>
      </c>
      <c r="B87" s="399"/>
      <c r="C87" s="399"/>
      <c r="D87" s="399"/>
      <c r="E87" s="180"/>
      <c r="F87" s="152"/>
    </row>
    <row r="88" spans="1:6">
      <c r="A88" s="400"/>
      <c r="B88" s="400"/>
      <c r="C88" s="400"/>
      <c r="D88" s="400"/>
      <c r="E88" s="181"/>
      <c r="F88" s="188"/>
    </row>
    <row r="89" spans="1:6" ht="15" customHeight="1">
      <c r="A89" s="414" t="s">
        <v>123</v>
      </c>
      <c r="B89" s="414"/>
      <c r="C89" s="414"/>
      <c r="D89" s="414"/>
      <c r="E89" s="182"/>
      <c r="F89" s="75"/>
    </row>
    <row r="90" spans="1:6" ht="15" customHeight="1">
      <c r="A90" s="406" t="s">
        <v>124</v>
      </c>
      <c r="B90" s="406"/>
      <c r="C90" s="406"/>
      <c r="D90" s="406"/>
      <c r="E90" s="176"/>
      <c r="F90" s="68" t="s">
        <v>61</v>
      </c>
    </row>
    <row r="91" spans="1:6" ht="15" customHeight="1">
      <c r="A91" s="45">
        <v>4.0999999999999996</v>
      </c>
      <c r="B91" s="380" t="s">
        <v>125</v>
      </c>
      <c r="C91" s="380"/>
      <c r="D91" s="380"/>
      <c r="E91" s="183"/>
      <c r="F91" s="166">
        <f>F83</f>
        <v>43.309056000000005</v>
      </c>
    </row>
    <row r="92" spans="1:6" ht="15" customHeight="1">
      <c r="A92" s="45">
        <v>4.2</v>
      </c>
      <c r="B92" s="380" t="s">
        <v>126</v>
      </c>
      <c r="C92" s="380"/>
      <c r="D92" s="380"/>
      <c r="E92" s="183"/>
      <c r="F92" s="166">
        <v>0</v>
      </c>
    </row>
    <row r="93" spans="1:6" ht="15" customHeight="1">
      <c r="A93" s="382" t="s">
        <v>127</v>
      </c>
      <c r="B93" s="382"/>
      <c r="C93" s="382"/>
      <c r="D93" s="382"/>
      <c r="E93" s="184"/>
      <c r="F93" s="174">
        <f>F83</f>
        <v>43.309056000000005</v>
      </c>
    </row>
    <row r="94" spans="1:6">
      <c r="A94" s="400"/>
      <c r="B94" s="400"/>
      <c r="C94" s="400"/>
      <c r="D94" s="400"/>
      <c r="E94" s="181"/>
      <c r="F94" s="188"/>
    </row>
    <row r="95" spans="1:6" ht="15" customHeight="1">
      <c r="A95" s="397" t="s">
        <v>128</v>
      </c>
      <c r="B95" s="397"/>
      <c r="C95" s="397"/>
      <c r="D95" s="397"/>
      <c r="E95" s="185"/>
      <c r="F95" s="32"/>
    </row>
    <row r="96" spans="1:6">
      <c r="A96" s="33">
        <v>5</v>
      </c>
      <c r="B96" s="150" t="s">
        <v>129</v>
      </c>
      <c r="C96" s="77"/>
      <c r="D96" s="77"/>
      <c r="E96" s="54"/>
      <c r="F96" s="35">
        <v>0</v>
      </c>
    </row>
    <row r="97" spans="1:6" ht="15" customHeight="1">
      <c r="A97" s="36" t="s">
        <v>28</v>
      </c>
      <c r="B97" s="373" t="s">
        <v>130</v>
      </c>
      <c r="C97" s="374"/>
      <c r="D97" s="374"/>
      <c r="E97" s="79"/>
      <c r="F97" s="79"/>
    </row>
    <row r="98" spans="1:6">
      <c r="A98" s="36" t="s">
        <v>30</v>
      </c>
      <c r="B98" s="380" t="s">
        <v>131</v>
      </c>
      <c r="C98" s="380"/>
      <c r="D98" s="380"/>
      <c r="E98" s="41"/>
      <c r="F98" s="79"/>
    </row>
    <row r="99" spans="1:6" ht="15" customHeight="1">
      <c r="A99" s="198" t="s">
        <v>35</v>
      </c>
      <c r="B99" s="413" t="s">
        <v>132</v>
      </c>
      <c r="C99" s="413"/>
      <c r="D99" s="413"/>
      <c r="E99" s="254"/>
      <c r="F99" s="256">
        <v>0.5</v>
      </c>
    </row>
    <row r="100" spans="1:6" ht="15" customHeight="1">
      <c r="A100" s="407" t="s">
        <v>133</v>
      </c>
      <c r="B100" s="407"/>
      <c r="C100" s="407"/>
      <c r="D100" s="407"/>
      <c r="E100" s="145"/>
      <c r="F100" s="145">
        <f>SUM(F96:F99)</f>
        <v>0.5</v>
      </c>
    </row>
    <row r="101" spans="1:6">
      <c r="A101" s="415"/>
      <c r="B101" s="415"/>
      <c r="C101" s="415"/>
      <c r="D101" s="415"/>
      <c r="E101" s="80"/>
      <c r="F101" s="80"/>
    </row>
    <row r="102" spans="1:6" ht="15" customHeight="1">
      <c r="A102" s="397" t="s">
        <v>134</v>
      </c>
      <c r="B102" s="397"/>
      <c r="C102" s="397"/>
      <c r="D102" s="397"/>
      <c r="E102" s="175"/>
      <c r="F102" s="32"/>
    </row>
    <row r="103" spans="1:6" ht="15" customHeight="1">
      <c r="A103" s="33">
        <v>6</v>
      </c>
      <c r="B103" s="404" t="s">
        <v>135</v>
      </c>
      <c r="C103" s="404"/>
      <c r="D103" s="404"/>
      <c r="E103" s="176"/>
      <c r="F103" s="68" t="s">
        <v>61</v>
      </c>
    </row>
    <row r="104" spans="1:6" ht="15" customHeight="1">
      <c r="A104" s="36" t="s">
        <v>28</v>
      </c>
      <c r="B104" s="380" t="s">
        <v>136</v>
      </c>
      <c r="C104" s="380"/>
      <c r="D104" s="380"/>
      <c r="E104" s="177">
        <v>0.06</v>
      </c>
      <c r="F104" s="166">
        <f>F119*E104</f>
        <v>419.56906214399999</v>
      </c>
    </row>
    <row r="105" spans="1:6">
      <c r="A105" s="60" t="s">
        <v>30</v>
      </c>
      <c r="B105" s="380" t="s">
        <v>137</v>
      </c>
      <c r="C105" s="380"/>
      <c r="D105" s="380"/>
      <c r="E105" s="189">
        <v>0.06</v>
      </c>
      <c r="F105" s="193">
        <f>(F119+F104)*E105</f>
        <v>444.74320587263998</v>
      </c>
    </row>
    <row r="106" spans="1:6" ht="24">
      <c r="A106" s="70" t="s">
        <v>33</v>
      </c>
      <c r="B106" s="82" t="s">
        <v>138</v>
      </c>
      <c r="C106" s="83" t="s">
        <v>139</v>
      </c>
      <c r="D106" s="84">
        <f>F119</f>
        <v>6992.8177023999997</v>
      </c>
      <c r="E106" s="176"/>
      <c r="F106" s="194"/>
    </row>
    <row r="107" spans="1:6">
      <c r="A107" s="36" t="s">
        <v>140</v>
      </c>
      <c r="B107" s="380" t="s">
        <v>141</v>
      </c>
      <c r="C107" s="380"/>
      <c r="D107" s="380"/>
      <c r="E107" s="177">
        <v>1.6500000000000001E-2</v>
      </c>
      <c r="F107" s="166">
        <f>F119*E107</f>
        <v>115.3814920896</v>
      </c>
    </row>
    <row r="108" spans="1:6">
      <c r="A108" s="36" t="s">
        <v>142</v>
      </c>
      <c r="B108" s="380" t="s">
        <v>143</v>
      </c>
      <c r="C108" s="380"/>
      <c r="D108" s="380"/>
      <c r="E108" s="177">
        <v>7.5999999999999998E-2</v>
      </c>
      <c r="F108" s="166">
        <f>F119*E108</f>
        <v>531.45414538239993</v>
      </c>
    </row>
    <row r="109" spans="1:6">
      <c r="A109" s="36" t="s">
        <v>144</v>
      </c>
      <c r="B109" s="380" t="s">
        <v>145</v>
      </c>
      <c r="C109" s="380"/>
      <c r="D109" s="380"/>
      <c r="E109" s="177">
        <v>0.05</v>
      </c>
      <c r="F109" s="166">
        <f>F119*E109</f>
        <v>349.64088512000001</v>
      </c>
    </row>
    <row r="110" spans="1:6" ht="15" customHeight="1">
      <c r="A110" s="406" t="s">
        <v>146</v>
      </c>
      <c r="B110" s="406"/>
      <c r="C110" s="406"/>
      <c r="D110" s="406"/>
      <c r="E110" s="190">
        <f>SUM(E103:E109)</f>
        <v>0.26250000000000001</v>
      </c>
      <c r="F110" s="195">
        <f>SUM(F104:F109)</f>
        <v>1860.7887906086398</v>
      </c>
    </row>
    <row r="111" spans="1:6">
      <c r="A111" s="65"/>
      <c r="B111" s="66"/>
      <c r="C111" s="66"/>
      <c r="D111" s="66"/>
      <c r="E111" s="191"/>
      <c r="F111" s="67"/>
    </row>
    <row r="112" spans="1:6" ht="15" customHeight="1">
      <c r="A112" s="381" t="s">
        <v>147</v>
      </c>
      <c r="B112" s="381"/>
      <c r="C112" s="381"/>
      <c r="D112" s="381"/>
      <c r="E112" s="192"/>
      <c r="F112" s="16"/>
    </row>
    <row r="113" spans="1:14" ht="15" customHeight="1">
      <c r="A113" s="406" t="s">
        <v>148</v>
      </c>
      <c r="B113" s="406"/>
      <c r="C113" s="406"/>
      <c r="D113" s="406"/>
      <c r="E113" s="196"/>
      <c r="F113" s="87" t="s">
        <v>61</v>
      </c>
    </row>
    <row r="114" spans="1:14" ht="15" customHeight="1">
      <c r="A114" s="88" t="s">
        <v>28</v>
      </c>
      <c r="B114" s="380" t="s">
        <v>59</v>
      </c>
      <c r="C114" s="380"/>
      <c r="D114" s="380"/>
      <c r="E114" s="27"/>
      <c r="F114" s="27">
        <f>F30</f>
        <v>3383.52</v>
      </c>
    </row>
    <row r="115" spans="1:14" ht="15" customHeight="1">
      <c r="A115" s="88" t="s">
        <v>30</v>
      </c>
      <c r="B115" s="380" t="s">
        <v>70</v>
      </c>
      <c r="C115" s="380"/>
      <c r="D115" s="380"/>
      <c r="E115" s="27"/>
      <c r="F115" s="27">
        <f>F64</f>
        <v>3340.4168959999997</v>
      </c>
    </row>
    <row r="116" spans="1:14" ht="15" customHeight="1">
      <c r="A116" s="88" t="s">
        <v>33</v>
      </c>
      <c r="B116" s="380" t="s">
        <v>102</v>
      </c>
      <c r="C116" s="380"/>
      <c r="D116" s="380"/>
      <c r="E116" s="166"/>
      <c r="F116" s="47">
        <f>F74</f>
        <v>225.07175040000001</v>
      </c>
    </row>
    <row r="117" spans="1:14" ht="15" customHeight="1">
      <c r="A117" s="88" t="s">
        <v>35</v>
      </c>
      <c r="B117" s="380" t="s">
        <v>112</v>
      </c>
      <c r="C117" s="380"/>
      <c r="D117" s="380"/>
      <c r="E117" s="47"/>
      <c r="F117" s="47">
        <f>F83</f>
        <v>43.309056000000005</v>
      </c>
    </row>
    <row r="118" spans="1:14" ht="15" customHeight="1">
      <c r="A118" s="88" t="s">
        <v>37</v>
      </c>
      <c r="B118" s="380" t="s">
        <v>128</v>
      </c>
      <c r="C118" s="380"/>
      <c r="D118" s="380"/>
      <c r="E118" s="47"/>
      <c r="F118" s="255">
        <f>F100</f>
        <v>0.5</v>
      </c>
      <c r="N118" s="352"/>
    </row>
    <row r="119" spans="1:14" ht="15" customHeight="1">
      <c r="A119" s="382" t="s">
        <v>149</v>
      </c>
      <c r="B119" s="382"/>
      <c r="C119" s="382"/>
      <c r="D119" s="382"/>
      <c r="E119" s="69"/>
      <c r="F119" s="69">
        <f>SUM(F114:F118)</f>
        <v>6992.8177023999997</v>
      </c>
      <c r="N119" s="352"/>
    </row>
    <row r="120" spans="1:14" ht="15" customHeight="1">
      <c r="A120" s="88" t="s">
        <v>40</v>
      </c>
      <c r="B120" s="380" t="s">
        <v>134</v>
      </c>
      <c r="C120" s="380"/>
      <c r="D120" s="380"/>
      <c r="E120" s="27"/>
      <c r="F120" s="27">
        <f>F110</f>
        <v>1860.7887906086398</v>
      </c>
      <c r="H120" s="352"/>
      <c r="N120" s="352"/>
    </row>
    <row r="121" spans="1:14">
      <c r="A121" s="89"/>
      <c r="B121" s="197" t="s">
        <v>150</v>
      </c>
      <c r="C121" s="90"/>
      <c r="D121" s="90"/>
      <c r="E121" s="91"/>
      <c r="F121" s="91">
        <f>TRUNC(SUM(F119:F120),2)</f>
        <v>8853.6</v>
      </c>
      <c r="G121" s="352"/>
      <c r="H121" s="352"/>
      <c r="N121" s="352"/>
    </row>
    <row r="122" spans="1:14">
      <c r="G122" s="352"/>
      <c r="H122" s="352"/>
      <c r="N122" s="352"/>
    </row>
    <row r="123" spans="1:14">
      <c r="N123" s="352"/>
    </row>
    <row r="124" spans="1:14">
      <c r="B124" s="417"/>
      <c r="C124" s="417"/>
      <c r="D124" s="417"/>
    </row>
    <row r="125" spans="1:14">
      <c r="B125" s="416"/>
      <c r="C125" s="416"/>
      <c r="D125" s="416"/>
    </row>
    <row r="126" spans="1:14">
      <c r="B126" s="416"/>
      <c r="C126" s="416"/>
      <c r="D126" s="416"/>
    </row>
    <row r="127" spans="1:14">
      <c r="B127" s="416"/>
      <c r="C127" s="416"/>
      <c r="D127" s="416"/>
    </row>
    <row r="128" spans="1:14">
      <c r="B128" s="416"/>
      <c r="C128" s="416"/>
      <c r="D128" s="416"/>
    </row>
  </sheetData>
  <mergeCells count="110">
    <mergeCell ref="B127:D127"/>
    <mergeCell ref="B128:D128"/>
    <mergeCell ref="B120:D120"/>
    <mergeCell ref="B124:D124"/>
    <mergeCell ref="B125:D125"/>
    <mergeCell ref="B126:D126"/>
    <mergeCell ref="B114:D114"/>
    <mergeCell ref="B115:D115"/>
    <mergeCell ref="B116:D116"/>
    <mergeCell ref="B117:D117"/>
    <mergeCell ref="B118:D118"/>
    <mergeCell ref="A119:D119"/>
    <mergeCell ref="B107:D107"/>
    <mergeCell ref="B108:D108"/>
    <mergeCell ref="B109:D109"/>
    <mergeCell ref="A110:D110"/>
    <mergeCell ref="A112:D112"/>
    <mergeCell ref="A113:D113"/>
    <mergeCell ref="A100:D100"/>
    <mergeCell ref="A101:D101"/>
    <mergeCell ref="A102:D102"/>
    <mergeCell ref="B103:D103"/>
    <mergeCell ref="B104:D104"/>
    <mergeCell ref="B105:D105"/>
    <mergeCell ref="A93:D93"/>
    <mergeCell ref="A94:D94"/>
    <mergeCell ref="A95:D95"/>
    <mergeCell ref="B97:D97"/>
    <mergeCell ref="B98:D98"/>
    <mergeCell ref="B99:D99"/>
    <mergeCell ref="A87:D87"/>
    <mergeCell ref="A88:D88"/>
    <mergeCell ref="A89:D89"/>
    <mergeCell ref="A90:D90"/>
    <mergeCell ref="B91:D91"/>
    <mergeCell ref="B92:D92"/>
    <mergeCell ref="A83:D83"/>
    <mergeCell ref="A84:D84"/>
    <mergeCell ref="B85:D85"/>
    <mergeCell ref="B86:D86"/>
    <mergeCell ref="A75:F75"/>
    <mergeCell ref="A76:D76"/>
    <mergeCell ref="B77:D77"/>
    <mergeCell ref="B78:D78"/>
    <mergeCell ref="B79:D79"/>
    <mergeCell ref="A74:D74"/>
    <mergeCell ref="B70:D70"/>
    <mergeCell ref="B69:D69"/>
    <mergeCell ref="B71:D71"/>
    <mergeCell ref="B72:D72"/>
    <mergeCell ref="B73:D73"/>
    <mergeCell ref="B81:D81"/>
    <mergeCell ref="B80:D80"/>
    <mergeCell ref="B82:D82"/>
    <mergeCell ref="B63:D63"/>
    <mergeCell ref="A64:D64"/>
    <mergeCell ref="A66:D66"/>
    <mergeCell ref="B67:D67"/>
    <mergeCell ref="B68:D68"/>
    <mergeCell ref="B55:D55"/>
    <mergeCell ref="A57:D57"/>
    <mergeCell ref="A59:D59"/>
    <mergeCell ref="A60:D60"/>
    <mergeCell ref="B61:D61"/>
    <mergeCell ref="B62:D62"/>
    <mergeCell ref="B47:C47"/>
    <mergeCell ref="B48:C48"/>
    <mergeCell ref="A49:D49"/>
    <mergeCell ref="A50:D50"/>
    <mergeCell ref="B51:D51"/>
    <mergeCell ref="B53:D53"/>
    <mergeCell ref="B40:D40"/>
    <mergeCell ref="B41:C41"/>
    <mergeCell ref="B42:C42"/>
    <mergeCell ref="B43:D43"/>
    <mergeCell ref="B44:C44"/>
    <mergeCell ref="B45:C45"/>
    <mergeCell ref="A37:D37"/>
    <mergeCell ref="A38:D38"/>
    <mergeCell ref="A39:D39"/>
    <mergeCell ref="A22:D22"/>
    <mergeCell ref="B23:D23"/>
    <mergeCell ref="A30:D30"/>
    <mergeCell ref="A31:D31"/>
    <mergeCell ref="A32:D32"/>
    <mergeCell ref="B33:D33"/>
    <mergeCell ref="B54:D54"/>
    <mergeCell ref="B56:D56"/>
    <mergeCell ref="B7:D7"/>
    <mergeCell ref="B8:D8"/>
    <mergeCell ref="B9:D9"/>
    <mergeCell ref="A11:D11"/>
    <mergeCell ref="A12:B12"/>
    <mergeCell ref="A1:D1"/>
    <mergeCell ref="A2:D2"/>
    <mergeCell ref="A3:D3"/>
    <mergeCell ref="B4:D4"/>
    <mergeCell ref="B5:D5"/>
    <mergeCell ref="B6:D6"/>
    <mergeCell ref="B15:D15"/>
    <mergeCell ref="B16:D16"/>
    <mergeCell ref="B17:D17"/>
    <mergeCell ref="B18:D18"/>
    <mergeCell ref="B19:D19"/>
    <mergeCell ref="B20:D20"/>
    <mergeCell ref="A13:B13"/>
    <mergeCell ref="A14:D14"/>
    <mergeCell ref="B34:D34"/>
    <mergeCell ref="B35:D35"/>
    <mergeCell ref="A36:D36"/>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33FF99"/>
  </sheetPr>
  <dimension ref="A1:I128"/>
  <sheetViews>
    <sheetView topLeftCell="A84" zoomScaleNormal="100" workbookViewId="0">
      <selection activeCell="F97" sqref="F97"/>
    </sheetView>
    <sheetView topLeftCell="A97" workbookViewId="1">
      <selection activeCell="H118" sqref="H118:I125"/>
    </sheetView>
  </sheetViews>
  <sheetFormatPr defaultColWidth="8.7109375" defaultRowHeight="15"/>
  <cols>
    <col min="1" max="1" width="5.5703125" customWidth="1"/>
    <col min="2" max="2" width="22.85546875" customWidth="1"/>
    <col min="3" max="3" width="18.140625" customWidth="1"/>
    <col min="4" max="4" width="20.42578125" customWidth="1"/>
    <col min="5" max="5" width="15.28515625" customWidth="1"/>
    <col min="6" max="6" width="23.140625" customWidth="1"/>
    <col min="7" max="7" width="13.7109375" bestFit="1" customWidth="1"/>
    <col min="8" max="8" width="20.7109375" customWidth="1"/>
    <col min="9" max="9" width="16.42578125" bestFit="1" customWidth="1"/>
  </cols>
  <sheetData>
    <row r="1" spans="1:6" ht="17.850000000000001" customHeight="1">
      <c r="A1" s="383" t="s">
        <v>24</v>
      </c>
      <c r="B1" s="383"/>
      <c r="C1" s="383"/>
      <c r="D1" s="383"/>
      <c r="E1" s="383"/>
      <c r="F1" s="383"/>
    </row>
    <row r="2" spans="1:6" ht="15" customHeight="1">
      <c r="A2" s="384" t="s">
        <v>25</v>
      </c>
      <c r="B2" s="384"/>
      <c r="C2" s="384"/>
      <c r="D2" s="384"/>
      <c r="E2" s="384"/>
      <c r="F2" s="384"/>
    </row>
    <row r="3" spans="1:6" ht="24" customHeight="1">
      <c r="A3" s="385" t="s">
        <v>26</v>
      </c>
      <c r="B3" s="385"/>
      <c r="C3" s="385"/>
      <c r="D3" s="385"/>
      <c r="E3" s="385"/>
      <c r="F3" s="2" t="s">
        <v>151</v>
      </c>
    </row>
    <row r="4" spans="1:6" ht="15" customHeight="1">
      <c r="A4" s="7" t="s">
        <v>28</v>
      </c>
      <c r="B4" s="386" t="s">
        <v>29</v>
      </c>
      <c r="C4" s="386"/>
      <c r="D4" s="386"/>
      <c r="E4" s="386"/>
      <c r="F4" s="8"/>
    </row>
    <row r="5" spans="1:6" ht="13.9" customHeight="1">
      <c r="A5" s="9" t="s">
        <v>30</v>
      </c>
      <c r="B5" s="380" t="s">
        <v>31</v>
      </c>
      <c r="C5" s="380"/>
      <c r="D5" s="380"/>
      <c r="E5" s="380"/>
      <c r="F5" s="10" t="s">
        <v>32</v>
      </c>
    </row>
    <row r="6" spans="1:6" ht="15" customHeight="1">
      <c r="A6" s="9" t="s">
        <v>33</v>
      </c>
      <c r="B6" s="380" t="s">
        <v>34</v>
      </c>
      <c r="C6" s="380"/>
      <c r="D6" s="380"/>
      <c r="E6" s="380"/>
      <c r="F6" s="10">
        <v>2025</v>
      </c>
    </row>
    <row r="7" spans="1:6" ht="15" customHeight="1">
      <c r="A7" s="11" t="s">
        <v>35</v>
      </c>
      <c r="B7" s="379" t="s">
        <v>36</v>
      </c>
      <c r="C7" s="379"/>
      <c r="D7" s="379"/>
      <c r="E7" s="379"/>
      <c r="F7" s="1">
        <v>12</v>
      </c>
    </row>
    <row r="8" spans="1:6" ht="15" customHeight="1">
      <c r="A8" s="12" t="s">
        <v>37</v>
      </c>
      <c r="B8" s="380" t="s">
        <v>38</v>
      </c>
      <c r="C8" s="380"/>
      <c r="D8" s="380"/>
      <c r="E8" s="380"/>
      <c r="F8" s="1" t="s">
        <v>39</v>
      </c>
    </row>
    <row r="9" spans="1:6" ht="15" customHeight="1">
      <c r="A9" s="12" t="s">
        <v>40</v>
      </c>
      <c r="B9" s="380" t="s">
        <v>41</v>
      </c>
      <c r="C9" s="380"/>
      <c r="D9" s="380"/>
      <c r="E9" s="373"/>
      <c r="F9" s="276" t="s">
        <v>42</v>
      </c>
    </row>
    <row r="10" spans="1:6">
      <c r="A10" s="13"/>
      <c r="B10" s="14"/>
      <c r="C10" s="14"/>
      <c r="D10" s="14"/>
      <c r="E10" s="14"/>
      <c r="F10" s="15"/>
    </row>
    <row r="11" spans="1:6" ht="15" customHeight="1">
      <c r="A11" s="381" t="s">
        <v>43</v>
      </c>
      <c r="B11" s="381"/>
      <c r="C11" s="381"/>
      <c r="D11" s="381"/>
      <c r="E11" s="381"/>
      <c r="F11" s="381"/>
    </row>
    <row r="12" spans="1:6" ht="15" customHeight="1">
      <c r="A12" s="382" t="s">
        <v>44</v>
      </c>
      <c r="B12" s="382"/>
      <c r="C12" s="17" t="s">
        <v>45</v>
      </c>
      <c r="D12" s="429" t="s">
        <v>46</v>
      </c>
      <c r="E12" s="429"/>
      <c r="F12" s="429"/>
    </row>
    <row r="13" spans="1:6" ht="15" customHeight="1">
      <c r="A13" s="430" t="s">
        <v>152</v>
      </c>
      <c r="B13" s="430"/>
      <c r="C13" s="19" t="s">
        <v>48</v>
      </c>
      <c r="D13" s="431">
        <v>18</v>
      </c>
      <c r="E13" s="431"/>
      <c r="F13" s="431"/>
    </row>
    <row r="14" spans="1:6" ht="15" customHeight="1">
      <c r="A14" s="389" t="s">
        <v>50</v>
      </c>
      <c r="B14" s="389"/>
      <c r="C14" s="389"/>
      <c r="D14" s="389"/>
      <c r="E14" s="389"/>
      <c r="F14" s="389"/>
    </row>
    <row r="15" spans="1:6" ht="28.5" customHeight="1">
      <c r="A15" s="22">
        <v>1</v>
      </c>
      <c r="B15" s="387" t="s">
        <v>51</v>
      </c>
      <c r="C15" s="387"/>
      <c r="D15" s="387"/>
      <c r="E15" s="387"/>
      <c r="F15" s="23" t="s">
        <v>152</v>
      </c>
    </row>
    <row r="16" spans="1:6" ht="15" customHeight="1">
      <c r="A16" s="24">
        <v>2</v>
      </c>
      <c r="B16" s="380" t="s">
        <v>53</v>
      </c>
      <c r="C16" s="380"/>
      <c r="D16" s="380"/>
      <c r="E16" s="380"/>
      <c r="F16" s="10" t="s">
        <v>153</v>
      </c>
    </row>
    <row r="17" spans="1:6" ht="15" customHeight="1">
      <c r="A17" s="25">
        <v>3</v>
      </c>
      <c r="B17" s="380" t="s">
        <v>55</v>
      </c>
      <c r="C17" s="380"/>
      <c r="D17" s="380"/>
      <c r="E17" s="380"/>
      <c r="F17" s="26">
        <v>1743.69</v>
      </c>
    </row>
    <row r="18" spans="1:6" ht="28.5" customHeight="1">
      <c r="A18" s="28">
        <v>4</v>
      </c>
      <c r="B18" s="387" t="s">
        <v>56</v>
      </c>
      <c r="C18" s="387"/>
      <c r="D18" s="387"/>
      <c r="E18" s="387"/>
      <c r="F18" s="23" t="s">
        <v>152</v>
      </c>
    </row>
    <row r="19" spans="1:6" ht="15" customHeight="1">
      <c r="A19" s="25">
        <v>5</v>
      </c>
      <c r="B19" s="379" t="s">
        <v>57</v>
      </c>
      <c r="C19" s="379"/>
      <c r="D19" s="379"/>
      <c r="E19" s="379"/>
      <c r="F19" s="29">
        <v>45658</v>
      </c>
    </row>
    <row r="20" spans="1:6" ht="13.9" customHeight="1">
      <c r="A20" s="25">
        <v>6</v>
      </c>
      <c r="B20" s="380" t="s">
        <v>58</v>
      </c>
      <c r="C20" s="380"/>
      <c r="D20" s="380"/>
      <c r="E20" s="380"/>
      <c r="F20" s="10" t="s">
        <v>39</v>
      </c>
    </row>
    <row r="21" spans="1:6">
      <c r="A21" s="31"/>
      <c r="B21" s="31"/>
      <c r="C21" s="31"/>
      <c r="D21" s="31"/>
      <c r="E21" s="31"/>
      <c r="F21" s="31"/>
    </row>
    <row r="22" spans="1:6" ht="15" customHeight="1">
      <c r="A22" s="397" t="s">
        <v>59</v>
      </c>
      <c r="B22" s="397"/>
      <c r="C22" s="397"/>
      <c r="D22" s="397"/>
      <c r="E22" s="397"/>
      <c r="F22" s="397"/>
    </row>
    <row r="23" spans="1:6" ht="13.9" customHeight="1">
      <c r="A23" s="33">
        <v>1</v>
      </c>
      <c r="B23" s="398" t="s">
        <v>60</v>
      </c>
      <c r="C23" s="398"/>
      <c r="D23" s="398"/>
      <c r="E23" s="34" t="s">
        <v>104</v>
      </c>
      <c r="F23" s="35" t="s">
        <v>61</v>
      </c>
    </row>
    <row r="24" spans="1:6">
      <c r="A24" s="36" t="s">
        <v>28</v>
      </c>
      <c r="B24" s="37" t="s">
        <v>62</v>
      </c>
      <c r="C24" s="38"/>
      <c r="D24" s="39"/>
      <c r="E24" s="40">
        <v>100</v>
      </c>
      <c r="F24" s="27">
        <f>F17</f>
        <v>1743.69</v>
      </c>
    </row>
    <row r="25" spans="1:6">
      <c r="A25" s="36" t="s">
        <v>30</v>
      </c>
      <c r="B25" s="37" t="s">
        <v>63</v>
      </c>
      <c r="C25" s="38"/>
      <c r="D25" s="39"/>
      <c r="E25" s="40"/>
      <c r="F25" s="41"/>
    </row>
    <row r="26" spans="1:6">
      <c r="A26" s="36" t="s">
        <v>33</v>
      </c>
      <c r="B26" s="37" t="s">
        <v>64</v>
      </c>
      <c r="C26" s="38"/>
      <c r="D26" s="39"/>
      <c r="E26" s="42"/>
      <c r="F26" s="41"/>
    </row>
    <row r="27" spans="1:6">
      <c r="A27" s="36" t="s">
        <v>35</v>
      </c>
      <c r="B27" s="37" t="s">
        <v>65</v>
      </c>
      <c r="C27" s="38"/>
      <c r="D27" s="39"/>
      <c r="E27" s="40"/>
      <c r="F27" s="41"/>
    </row>
    <row r="28" spans="1:6" ht="24" customHeight="1">
      <c r="A28" s="36" t="s">
        <v>37</v>
      </c>
      <c r="B28" s="37" t="s">
        <v>66</v>
      </c>
      <c r="C28" s="38"/>
      <c r="D28" s="39"/>
      <c r="E28" s="43"/>
      <c r="F28" s="41"/>
    </row>
    <row r="29" spans="1:6">
      <c r="A29" s="36" t="s">
        <v>40</v>
      </c>
      <c r="B29" s="37" t="s">
        <v>67</v>
      </c>
      <c r="C29" s="38"/>
      <c r="D29" s="39"/>
      <c r="E29" s="43"/>
      <c r="F29" s="27"/>
    </row>
    <row r="30" spans="1:6" ht="15" customHeight="1">
      <c r="A30" s="399" t="s">
        <v>68</v>
      </c>
      <c r="B30" s="399"/>
      <c r="C30" s="399"/>
      <c r="D30" s="399"/>
      <c r="E30" s="399"/>
      <c r="F30" s="44">
        <f>SUM(F24:F29)</f>
        <v>1743.69</v>
      </c>
    </row>
    <row r="31" spans="1:6" ht="13.9" customHeight="1">
      <c r="A31" s="400" t="s">
        <v>69</v>
      </c>
      <c r="B31" s="400"/>
      <c r="C31" s="400"/>
      <c r="D31" s="400"/>
      <c r="E31" s="400"/>
      <c r="F31" s="400"/>
    </row>
    <row r="32" spans="1:6" ht="15" customHeight="1">
      <c r="A32" s="381" t="s">
        <v>70</v>
      </c>
      <c r="B32" s="381"/>
      <c r="C32" s="381"/>
      <c r="D32" s="381"/>
      <c r="E32" s="381"/>
      <c r="F32" s="389"/>
    </row>
    <row r="33" spans="1:7" ht="15" customHeight="1">
      <c r="A33" s="45">
        <v>2.1</v>
      </c>
      <c r="B33" s="398" t="s">
        <v>71</v>
      </c>
      <c r="C33" s="398"/>
      <c r="D33" s="398"/>
      <c r="E33" s="76" t="s">
        <v>104</v>
      </c>
      <c r="F33" s="153" t="s">
        <v>61</v>
      </c>
    </row>
    <row r="34" spans="1:7" ht="13.9" customHeight="1">
      <c r="A34" s="36" t="s">
        <v>28</v>
      </c>
      <c r="B34" s="380" t="s">
        <v>72</v>
      </c>
      <c r="C34" s="380"/>
      <c r="D34" s="380"/>
      <c r="E34" s="270">
        <v>8.3299999999999999E-2</v>
      </c>
      <c r="F34" s="183">
        <f>F30*E34</f>
        <v>145.24937700000001</v>
      </c>
    </row>
    <row r="35" spans="1:7" ht="13.9" customHeight="1">
      <c r="A35" s="36" t="s">
        <v>30</v>
      </c>
      <c r="B35" s="380" t="s">
        <v>73</v>
      </c>
      <c r="C35" s="380"/>
      <c r="D35" s="380"/>
      <c r="E35" s="270">
        <v>0.121</v>
      </c>
      <c r="F35" s="183">
        <f>F30*E35</f>
        <v>210.98649</v>
      </c>
    </row>
    <row r="36" spans="1:7" ht="15" customHeight="1">
      <c r="A36" s="382" t="s">
        <v>74</v>
      </c>
      <c r="B36" s="382"/>
      <c r="C36" s="382"/>
      <c r="D36" s="382"/>
      <c r="E36" s="273">
        <f>E34+E35</f>
        <v>0.20429999999999998</v>
      </c>
      <c r="F36" s="272">
        <f>$F$30*E36</f>
        <v>356.23586699999998</v>
      </c>
    </row>
    <row r="37" spans="1:7" ht="15" customHeight="1">
      <c r="A37" s="390" t="s">
        <v>75</v>
      </c>
      <c r="B37" s="391"/>
      <c r="C37" s="391"/>
      <c r="D37" s="392"/>
      <c r="E37" s="274">
        <v>0</v>
      </c>
      <c r="F37" s="183">
        <f>$F$36*E37</f>
        <v>0</v>
      </c>
    </row>
    <row r="38" spans="1:7" ht="14.1" customHeight="1">
      <c r="A38" s="423" t="s">
        <v>76</v>
      </c>
      <c r="B38" s="424"/>
      <c r="C38" s="424"/>
      <c r="D38" s="425"/>
      <c r="E38" s="275">
        <f>E36+E37</f>
        <v>0.20429999999999998</v>
      </c>
      <c r="F38" s="277">
        <f>F36+F37</f>
        <v>356.23586699999998</v>
      </c>
    </row>
    <row r="39" spans="1:7">
      <c r="A39" s="426"/>
      <c r="B39" s="427"/>
      <c r="C39" s="427"/>
      <c r="D39" s="427"/>
      <c r="E39" s="427"/>
      <c r="F39" s="428"/>
    </row>
    <row r="40" spans="1:7" ht="15" customHeight="1">
      <c r="A40" s="52">
        <v>2.2000000000000002</v>
      </c>
      <c r="B40" s="402" t="s">
        <v>77</v>
      </c>
      <c r="C40" s="402"/>
      <c r="D40" s="402"/>
      <c r="E40" s="164" t="s">
        <v>104</v>
      </c>
      <c r="F40" s="159" t="s">
        <v>61</v>
      </c>
    </row>
    <row r="41" spans="1:7" ht="13.9" customHeight="1">
      <c r="A41" s="36" t="s">
        <v>28</v>
      </c>
      <c r="B41" s="401" t="s">
        <v>78</v>
      </c>
      <c r="C41" s="401"/>
      <c r="D41" s="39"/>
      <c r="E41" s="270">
        <v>0.2</v>
      </c>
      <c r="F41" s="183">
        <f t="shared" ref="F41:F49" si="0">$F$30*E41</f>
        <v>348.73800000000006</v>
      </c>
    </row>
    <row r="42" spans="1:7" ht="13.9" customHeight="1">
      <c r="A42" s="36" t="s">
        <v>30</v>
      </c>
      <c r="B42" s="401" t="s">
        <v>79</v>
      </c>
      <c r="C42" s="401"/>
      <c r="D42" s="39"/>
      <c r="E42" s="270">
        <v>2.5000000000000001E-2</v>
      </c>
      <c r="F42" s="183">
        <f t="shared" si="0"/>
        <v>43.592250000000007</v>
      </c>
      <c r="G42" s="55"/>
    </row>
    <row r="43" spans="1:7" ht="15" customHeight="1">
      <c r="A43" s="36" t="s">
        <v>33</v>
      </c>
      <c r="B43" s="403" t="s">
        <v>80</v>
      </c>
      <c r="C43" s="403"/>
      <c r="D43" s="403"/>
      <c r="E43" s="270">
        <v>0.01</v>
      </c>
      <c r="F43" s="183">
        <f t="shared" si="0"/>
        <v>17.436900000000001</v>
      </c>
    </row>
    <row r="44" spans="1:7" ht="13.9" customHeight="1">
      <c r="A44" s="36" t="s">
        <v>35</v>
      </c>
      <c r="B44" s="401" t="s">
        <v>81</v>
      </c>
      <c r="C44" s="401"/>
      <c r="D44" s="39"/>
      <c r="E44" s="270">
        <v>1.4999999999999999E-2</v>
      </c>
      <c r="F44" s="183">
        <f t="shared" si="0"/>
        <v>26.155349999999999</v>
      </c>
    </row>
    <row r="45" spans="1:7" ht="13.9" customHeight="1">
      <c r="A45" s="36" t="s">
        <v>37</v>
      </c>
      <c r="B45" s="401" t="s">
        <v>82</v>
      </c>
      <c r="C45" s="401"/>
      <c r="D45" s="39"/>
      <c r="E45" s="270">
        <v>0.01</v>
      </c>
      <c r="F45" s="183">
        <f t="shared" si="0"/>
        <v>17.436900000000001</v>
      </c>
    </row>
    <row r="46" spans="1:7">
      <c r="A46" s="36" t="s">
        <v>40</v>
      </c>
      <c r="B46" s="37" t="s">
        <v>83</v>
      </c>
      <c r="C46" s="38"/>
      <c r="D46" s="39"/>
      <c r="E46" s="270">
        <v>6.0000000000000001E-3</v>
      </c>
      <c r="F46" s="183">
        <f t="shared" si="0"/>
        <v>10.46214</v>
      </c>
    </row>
    <row r="47" spans="1:7" ht="13.9" customHeight="1">
      <c r="A47" s="36" t="s">
        <v>84</v>
      </c>
      <c r="B47" s="401" t="s">
        <v>85</v>
      </c>
      <c r="C47" s="401"/>
      <c r="D47" s="39"/>
      <c r="E47" s="270">
        <v>2E-3</v>
      </c>
      <c r="F47" s="183">
        <f t="shared" si="0"/>
        <v>3.4873800000000004</v>
      </c>
    </row>
    <row r="48" spans="1:7" ht="13.9" customHeight="1">
      <c r="A48" s="36" t="s">
        <v>86</v>
      </c>
      <c r="B48" s="401" t="s">
        <v>87</v>
      </c>
      <c r="C48" s="401"/>
      <c r="D48" s="39"/>
      <c r="E48" s="270">
        <v>0.08</v>
      </c>
      <c r="F48" s="183">
        <f t="shared" si="0"/>
        <v>139.49520000000001</v>
      </c>
    </row>
    <row r="49" spans="1:8" ht="15" customHeight="1">
      <c r="A49" s="399" t="s">
        <v>88</v>
      </c>
      <c r="B49" s="399"/>
      <c r="C49" s="399"/>
      <c r="D49" s="399"/>
      <c r="E49" s="271">
        <f>E41+E42+E43+E44+E45+E46+E47+E48</f>
        <v>0.34800000000000003</v>
      </c>
      <c r="F49" s="278">
        <f t="shared" si="0"/>
        <v>606.80412000000013</v>
      </c>
    </row>
    <row r="50" spans="1:8">
      <c r="A50" s="426"/>
      <c r="B50" s="427"/>
      <c r="C50" s="427"/>
      <c r="D50" s="427"/>
      <c r="E50" s="427"/>
      <c r="F50" s="428"/>
    </row>
    <row r="51" spans="1:8" ht="15" customHeight="1">
      <c r="A51" s="52">
        <v>2.2999999999999998</v>
      </c>
      <c r="B51" s="402" t="s">
        <v>89</v>
      </c>
      <c r="C51" s="402"/>
      <c r="D51" s="402"/>
      <c r="E51" s="402"/>
      <c r="F51" s="54" t="s">
        <v>61</v>
      </c>
      <c r="H51" s="55"/>
    </row>
    <row r="52" spans="1:8">
      <c r="A52" s="36" t="s">
        <v>28</v>
      </c>
      <c r="B52" s="37" t="s">
        <v>90</v>
      </c>
      <c r="C52" s="38"/>
      <c r="D52" s="39"/>
      <c r="E52" s="57">
        <v>11</v>
      </c>
      <c r="F52" s="58">
        <f>E52*2*22-(F30*0.06)</f>
        <v>379.37860000000001</v>
      </c>
    </row>
    <row r="53" spans="1:8" ht="13.9" customHeight="1">
      <c r="A53" s="60" t="s">
        <v>30</v>
      </c>
      <c r="B53" s="380" t="s">
        <v>91</v>
      </c>
      <c r="C53" s="380"/>
      <c r="D53" s="380"/>
      <c r="E53" s="61">
        <v>44.3</v>
      </c>
      <c r="F53" s="62">
        <f>E53*22</f>
        <v>974.59999999999991</v>
      </c>
    </row>
    <row r="54" spans="1:8">
      <c r="A54" s="60" t="s">
        <v>33</v>
      </c>
      <c r="B54" s="373" t="s">
        <v>92</v>
      </c>
      <c r="C54" s="374"/>
      <c r="D54" s="375"/>
      <c r="E54" s="61">
        <v>200</v>
      </c>
      <c r="F54" s="62">
        <f>200</f>
        <v>200</v>
      </c>
    </row>
    <row r="55" spans="1:8" ht="13.9" customHeight="1">
      <c r="A55" s="36" t="s">
        <v>35</v>
      </c>
      <c r="B55" s="380" t="s">
        <v>93</v>
      </c>
      <c r="C55" s="380"/>
      <c r="D55" s="380"/>
      <c r="E55" s="57">
        <v>13.64</v>
      </c>
      <c r="F55" s="58">
        <f>E55</f>
        <v>13.64</v>
      </c>
    </row>
    <row r="56" spans="1:8">
      <c r="A56" s="36" t="s">
        <v>37</v>
      </c>
      <c r="B56" s="373" t="s">
        <v>154</v>
      </c>
      <c r="C56" s="374"/>
      <c r="D56" s="375"/>
      <c r="E56" s="57">
        <v>3.61</v>
      </c>
      <c r="F56" s="58">
        <f>E56</f>
        <v>3.61</v>
      </c>
    </row>
    <row r="57" spans="1:8" ht="15" customHeight="1">
      <c r="A57" s="382" t="s">
        <v>95</v>
      </c>
      <c r="B57" s="382"/>
      <c r="C57" s="382"/>
      <c r="D57" s="382"/>
      <c r="E57" s="382"/>
      <c r="F57" s="64">
        <f>SUM(F52:F56)</f>
        <v>1571.2285999999999</v>
      </c>
    </row>
    <row r="58" spans="1:8">
      <c r="A58" s="65"/>
      <c r="B58" s="66"/>
      <c r="C58" s="66"/>
      <c r="D58" s="66"/>
      <c r="E58" s="66"/>
      <c r="F58" s="67"/>
    </row>
    <row r="59" spans="1:8" ht="15" customHeight="1">
      <c r="A59" s="405" t="s">
        <v>96</v>
      </c>
      <c r="B59" s="405"/>
      <c r="C59" s="405"/>
      <c r="D59" s="405"/>
      <c r="E59" s="405"/>
      <c r="F59" s="405"/>
    </row>
    <row r="60" spans="1:8" ht="15" customHeight="1">
      <c r="A60" s="406" t="s">
        <v>97</v>
      </c>
      <c r="B60" s="406"/>
      <c r="C60" s="406"/>
      <c r="D60" s="406"/>
      <c r="E60" s="406"/>
      <c r="F60" s="35" t="s">
        <v>61</v>
      </c>
    </row>
    <row r="61" spans="1:8" ht="15" customHeight="1">
      <c r="A61" s="45">
        <v>2.1</v>
      </c>
      <c r="B61" s="380" t="s">
        <v>98</v>
      </c>
      <c r="C61" s="380"/>
      <c r="D61" s="380"/>
      <c r="E61" s="380"/>
      <c r="F61" s="47">
        <f>F38</f>
        <v>356.23586699999998</v>
      </c>
    </row>
    <row r="62" spans="1:8" ht="13.9" customHeight="1">
      <c r="A62" s="45">
        <v>2.2000000000000002</v>
      </c>
      <c r="B62" s="380" t="s">
        <v>99</v>
      </c>
      <c r="C62" s="380"/>
      <c r="D62" s="380"/>
      <c r="E62" s="380"/>
      <c r="F62" s="47">
        <f>F49</f>
        <v>606.80412000000013</v>
      </c>
      <c r="H62" s="55"/>
    </row>
    <row r="63" spans="1:8" ht="13.9" customHeight="1">
      <c r="A63" s="45">
        <v>2.2999999999999998</v>
      </c>
      <c r="B63" s="380" t="s">
        <v>100</v>
      </c>
      <c r="C63" s="380"/>
      <c r="D63" s="380"/>
      <c r="E63" s="380"/>
      <c r="F63" s="47">
        <f>F57</f>
        <v>1571.2285999999999</v>
      </c>
    </row>
    <row r="64" spans="1:8" ht="15" customHeight="1">
      <c r="A64" s="382" t="s">
        <v>101</v>
      </c>
      <c r="B64" s="382"/>
      <c r="C64" s="382"/>
      <c r="D64" s="382"/>
      <c r="E64" s="382"/>
      <c r="F64" s="69">
        <f>SUM(F61:F63)</f>
        <v>2534.268587</v>
      </c>
    </row>
    <row r="65" spans="1:6">
      <c r="A65" s="65"/>
      <c r="B65" s="66"/>
      <c r="C65" s="66"/>
      <c r="D65" s="66"/>
      <c r="E65" s="66"/>
      <c r="F65" s="67"/>
    </row>
    <row r="66" spans="1:6" ht="15" customHeight="1">
      <c r="A66" s="381" t="s">
        <v>102</v>
      </c>
      <c r="B66" s="381"/>
      <c r="C66" s="381"/>
      <c r="D66" s="381"/>
      <c r="E66" s="389"/>
      <c r="F66" s="389"/>
    </row>
    <row r="67" spans="1:6" ht="13.9" customHeight="1">
      <c r="A67" s="33">
        <v>3</v>
      </c>
      <c r="B67" s="404" t="s">
        <v>103</v>
      </c>
      <c r="C67" s="404"/>
      <c r="D67" s="432"/>
      <c r="E67" s="153" t="s">
        <v>104</v>
      </c>
      <c r="F67" s="280" t="s">
        <v>61</v>
      </c>
    </row>
    <row r="68" spans="1:6" ht="15" customHeight="1">
      <c r="A68" s="70" t="s">
        <v>28</v>
      </c>
      <c r="B68" s="380" t="s">
        <v>105</v>
      </c>
      <c r="C68" s="380"/>
      <c r="D68" s="373"/>
      <c r="E68" s="154">
        <v>4.5999999999999999E-3</v>
      </c>
      <c r="F68" s="279">
        <f>F30*E68</f>
        <v>8.0209740000000007</v>
      </c>
    </row>
    <row r="69" spans="1:6" ht="21.75" customHeight="1">
      <c r="A69" s="70" t="s">
        <v>30</v>
      </c>
      <c r="B69" s="408" t="s">
        <v>106</v>
      </c>
      <c r="C69" s="408"/>
      <c r="D69" s="408"/>
      <c r="E69" s="154">
        <v>4.0000000000000002E-4</v>
      </c>
      <c r="F69" s="166">
        <f>$F$30*E69</f>
        <v>0.6974760000000001</v>
      </c>
    </row>
    <row r="70" spans="1:6" ht="21.75" customHeight="1">
      <c r="A70" s="70" t="s">
        <v>33</v>
      </c>
      <c r="B70" s="380" t="s">
        <v>107</v>
      </c>
      <c r="C70" s="380"/>
      <c r="D70" s="373"/>
      <c r="E70" s="154">
        <v>3.44E-2</v>
      </c>
      <c r="F70" s="166">
        <f t="shared" ref="F70:F73" si="1">$F$30*E70</f>
        <v>59.982936000000002</v>
      </c>
    </row>
    <row r="71" spans="1:6" ht="15" customHeight="1">
      <c r="A71" s="70" t="s">
        <v>35</v>
      </c>
      <c r="B71" s="380" t="s">
        <v>108</v>
      </c>
      <c r="C71" s="380"/>
      <c r="D71" s="373"/>
      <c r="E71" s="154">
        <v>1.9400000000000001E-2</v>
      </c>
      <c r="F71" s="166">
        <f t="shared" si="1"/>
        <v>33.827586000000004</v>
      </c>
    </row>
    <row r="72" spans="1:6" ht="18.75" customHeight="1">
      <c r="A72" s="70" t="s">
        <v>37</v>
      </c>
      <c r="B72" s="387" t="s">
        <v>109</v>
      </c>
      <c r="C72" s="387"/>
      <c r="D72" s="401"/>
      <c r="E72" s="154">
        <v>7.1000000000000004E-3</v>
      </c>
      <c r="F72" s="166">
        <f t="shared" si="1"/>
        <v>12.380199000000001</v>
      </c>
    </row>
    <row r="73" spans="1:6" ht="15" customHeight="1">
      <c r="A73" s="283" t="s">
        <v>40</v>
      </c>
      <c r="B73" s="409" t="s">
        <v>110</v>
      </c>
      <c r="C73" s="409"/>
      <c r="D73" s="433"/>
      <c r="E73" s="358">
        <v>6.2E-4</v>
      </c>
      <c r="F73" s="284">
        <f t="shared" si="1"/>
        <v>1.0810877999999999</v>
      </c>
    </row>
    <row r="74" spans="1:6" ht="15" customHeight="1">
      <c r="A74" s="418" t="s">
        <v>111</v>
      </c>
      <c r="B74" s="419"/>
      <c r="C74" s="419"/>
      <c r="D74" s="435"/>
      <c r="E74" s="281">
        <f>SUM(E68:E73)</f>
        <v>6.6519999999999996E-2</v>
      </c>
      <c r="F74" s="282">
        <f>SUM(F68:F73)</f>
        <v>115.99025880000002</v>
      </c>
    </row>
    <row r="75" spans="1:6">
      <c r="A75" s="411"/>
      <c r="B75" s="411"/>
      <c r="C75" s="411"/>
      <c r="D75" s="411"/>
      <c r="E75" s="411"/>
      <c r="F75" s="411"/>
    </row>
    <row r="76" spans="1:6" ht="15" customHeight="1">
      <c r="A76" s="397" t="s">
        <v>112</v>
      </c>
      <c r="B76" s="397"/>
      <c r="C76" s="397"/>
      <c r="D76" s="397"/>
      <c r="E76" s="397"/>
      <c r="F76" s="434"/>
    </row>
    <row r="77" spans="1:6" ht="13.9" customHeight="1">
      <c r="A77" s="45">
        <v>4.0999999999999996</v>
      </c>
      <c r="B77" s="404" t="s">
        <v>113</v>
      </c>
      <c r="C77" s="404"/>
      <c r="D77" s="404"/>
      <c r="E77" s="34" t="s">
        <v>104</v>
      </c>
      <c r="F77" s="76" t="s">
        <v>61</v>
      </c>
    </row>
    <row r="78" spans="1:6" ht="15" customHeight="1">
      <c r="A78" s="36" t="s">
        <v>28</v>
      </c>
      <c r="B78" s="380" t="s">
        <v>114</v>
      </c>
      <c r="C78" s="380"/>
      <c r="D78" s="380"/>
      <c r="E78" s="177">
        <v>1.6199999999999999E-2</v>
      </c>
      <c r="F78" s="166">
        <f>$F$30*E78</f>
        <v>28.247778</v>
      </c>
    </row>
    <row r="79" spans="1:6" ht="15" customHeight="1">
      <c r="A79" s="149" t="s">
        <v>30</v>
      </c>
      <c r="B79" s="380" t="s">
        <v>115</v>
      </c>
      <c r="C79" s="380"/>
      <c r="D79" s="380"/>
      <c r="E79" s="177">
        <v>2.8E-3</v>
      </c>
      <c r="F79" s="166">
        <f>$F$30*E79</f>
        <v>4.8823319999999999</v>
      </c>
    </row>
    <row r="80" spans="1:6" ht="15" customHeight="1">
      <c r="A80" s="149" t="s">
        <v>33</v>
      </c>
      <c r="B80" s="373" t="s">
        <v>116</v>
      </c>
      <c r="C80" s="374"/>
      <c r="D80" s="375"/>
      <c r="E80" s="177">
        <v>2.9999999999999997E-4</v>
      </c>
      <c r="F80" s="166">
        <f t="shared" ref="F80:F82" si="2">$F$30*E80</f>
        <v>0.52310699999999999</v>
      </c>
    </row>
    <row r="81" spans="1:6" ht="15" customHeight="1">
      <c r="A81" s="149" t="s">
        <v>35</v>
      </c>
      <c r="B81" s="380" t="s">
        <v>117</v>
      </c>
      <c r="C81" s="380"/>
      <c r="D81" s="380"/>
      <c r="E81" s="177">
        <v>2.0000000000000001E-4</v>
      </c>
      <c r="F81" s="166">
        <f t="shared" si="2"/>
        <v>0.34873800000000005</v>
      </c>
    </row>
    <row r="82" spans="1:6" ht="15" customHeight="1">
      <c r="A82" s="287" t="s">
        <v>37</v>
      </c>
      <c r="B82" s="379" t="s">
        <v>118</v>
      </c>
      <c r="C82" s="379"/>
      <c r="D82" s="379"/>
      <c r="E82" s="288">
        <v>2.0000000000000001E-4</v>
      </c>
      <c r="F82" s="284">
        <f t="shared" si="2"/>
        <v>0.34873800000000005</v>
      </c>
    </row>
    <row r="83" spans="1:6" ht="13.9" customHeight="1">
      <c r="A83" s="418" t="s">
        <v>119</v>
      </c>
      <c r="B83" s="419"/>
      <c r="C83" s="419"/>
      <c r="D83" s="419"/>
      <c r="E83" s="285">
        <f>SUM(E78:E82)</f>
        <v>1.9699999999999999E-2</v>
      </c>
      <c r="F83" s="286">
        <f>$F$30*E83</f>
        <v>34.350693</v>
      </c>
    </row>
    <row r="84" spans="1:6">
      <c r="A84" s="420"/>
      <c r="B84" s="420"/>
      <c r="C84" s="420"/>
      <c r="D84" s="420"/>
      <c r="E84" s="420"/>
      <c r="F84" s="421"/>
    </row>
    <row r="85" spans="1:6" ht="13.9" customHeight="1">
      <c r="A85" s="52">
        <v>4.2</v>
      </c>
      <c r="B85" s="410" t="s">
        <v>120</v>
      </c>
      <c r="C85" s="410"/>
      <c r="D85" s="410"/>
      <c r="E85" s="290"/>
      <c r="F85" s="153" t="s">
        <v>61</v>
      </c>
    </row>
    <row r="86" spans="1:6" ht="15" customHeight="1">
      <c r="A86" s="36" t="s">
        <v>28</v>
      </c>
      <c r="B86" s="380" t="s">
        <v>121</v>
      </c>
      <c r="C86" s="380"/>
      <c r="D86" s="380"/>
      <c r="E86" s="148"/>
      <c r="F86" s="179">
        <v>0</v>
      </c>
    </row>
    <row r="87" spans="1:6" ht="15" customHeight="1">
      <c r="A87" s="399" t="s">
        <v>122</v>
      </c>
      <c r="B87" s="399"/>
      <c r="C87" s="399"/>
      <c r="D87" s="399"/>
      <c r="E87" s="422"/>
      <c r="F87" s="289"/>
    </row>
    <row r="88" spans="1:6">
      <c r="A88" s="443"/>
      <c r="B88" s="443"/>
      <c r="C88" s="443"/>
      <c r="D88" s="443"/>
      <c r="E88" s="443"/>
      <c r="F88" s="444"/>
    </row>
    <row r="89" spans="1:6" ht="15" customHeight="1">
      <c r="A89" s="445" t="s">
        <v>123</v>
      </c>
      <c r="B89" s="446"/>
      <c r="C89" s="446"/>
      <c r="D89" s="446"/>
      <c r="E89" s="446"/>
      <c r="F89" s="447"/>
    </row>
    <row r="90" spans="1:6" ht="15" customHeight="1">
      <c r="A90" s="442" t="s">
        <v>124</v>
      </c>
      <c r="B90" s="406"/>
      <c r="C90" s="406"/>
      <c r="D90" s="406"/>
      <c r="E90" s="406"/>
      <c r="F90" s="291" t="s">
        <v>61</v>
      </c>
    </row>
    <row r="91" spans="1:6" ht="14.1" customHeight="1">
      <c r="A91" s="292">
        <v>4.0999999999999996</v>
      </c>
      <c r="B91" s="380" t="s">
        <v>125</v>
      </c>
      <c r="C91" s="380"/>
      <c r="D91" s="380"/>
      <c r="E91" s="380"/>
      <c r="F91" s="293">
        <f>F83</f>
        <v>34.350693</v>
      </c>
    </row>
    <row r="92" spans="1:6" ht="13.9" customHeight="1">
      <c r="A92" s="292">
        <v>4.2</v>
      </c>
      <c r="B92" s="380" t="s">
        <v>155</v>
      </c>
      <c r="C92" s="380"/>
      <c r="D92" s="380"/>
      <c r="E92" s="380"/>
      <c r="F92" s="293">
        <v>0</v>
      </c>
    </row>
    <row r="93" spans="1:6" ht="15" customHeight="1">
      <c r="A93" s="436" t="s">
        <v>127</v>
      </c>
      <c r="B93" s="437"/>
      <c r="C93" s="437"/>
      <c r="D93" s="437"/>
      <c r="E93" s="437"/>
      <c r="F93" s="294">
        <f>F83</f>
        <v>34.350693</v>
      </c>
    </row>
    <row r="94" spans="1:6">
      <c r="A94" s="438"/>
      <c r="B94" s="438"/>
      <c r="C94" s="438"/>
      <c r="D94" s="438"/>
      <c r="E94" s="438"/>
      <c r="F94" s="439"/>
    </row>
    <row r="95" spans="1:6" ht="15" customHeight="1">
      <c r="A95" s="440" t="s">
        <v>128</v>
      </c>
      <c r="B95" s="440"/>
      <c r="C95" s="440"/>
      <c r="D95" s="440"/>
      <c r="E95" s="440"/>
      <c r="F95" s="441"/>
    </row>
    <row r="96" spans="1:6">
      <c r="A96" s="295">
        <v>5</v>
      </c>
      <c r="B96" s="296" t="s">
        <v>129</v>
      </c>
      <c r="C96" s="297"/>
      <c r="D96" s="297"/>
      <c r="E96" s="298"/>
      <c r="F96" s="299">
        <v>0</v>
      </c>
    </row>
    <row r="97" spans="1:8">
      <c r="A97" s="300" t="s">
        <v>28</v>
      </c>
      <c r="B97" s="373" t="s">
        <v>156</v>
      </c>
      <c r="C97" s="374"/>
      <c r="D97" s="374"/>
      <c r="E97" s="375"/>
      <c r="F97" s="301">
        <f>UNIFORME!F16</f>
        <v>72.721666666666664</v>
      </c>
    </row>
    <row r="98" spans="1:8" ht="13.9" customHeight="1">
      <c r="A98" s="300" t="s">
        <v>30</v>
      </c>
      <c r="B98" s="380" t="s">
        <v>157</v>
      </c>
      <c r="C98" s="380"/>
      <c r="D98" s="380"/>
      <c r="E98" s="380"/>
      <c r="F98" s="302">
        <f>EQUIPAMENTOS!E11</f>
        <v>68.798627450980391</v>
      </c>
    </row>
    <row r="99" spans="1:8" ht="15" customHeight="1">
      <c r="A99" s="303" t="s">
        <v>35</v>
      </c>
      <c r="B99" s="413" t="s">
        <v>132</v>
      </c>
      <c r="C99" s="413"/>
      <c r="D99" s="413"/>
      <c r="E99" s="413"/>
      <c r="F99" s="304">
        <f>EQUIPAMENTOS!E18</f>
        <v>0.63157894736842102</v>
      </c>
    </row>
    <row r="100" spans="1:8" ht="15" customHeight="1">
      <c r="A100" s="448" t="s">
        <v>133</v>
      </c>
      <c r="B100" s="449"/>
      <c r="C100" s="449"/>
      <c r="D100" s="449"/>
      <c r="E100" s="449"/>
      <c r="F100" s="305">
        <f>SUM(F97:F99)-0.01</f>
        <v>142.14187306501546</v>
      </c>
    </row>
    <row r="101" spans="1:8">
      <c r="A101" s="415"/>
      <c r="B101" s="415"/>
      <c r="C101" s="415"/>
      <c r="D101" s="415"/>
      <c r="E101" s="415"/>
      <c r="F101" s="415"/>
    </row>
    <row r="102" spans="1:8" ht="15" customHeight="1">
      <c r="A102" s="440" t="s">
        <v>134</v>
      </c>
      <c r="B102" s="440"/>
      <c r="C102" s="440"/>
      <c r="D102" s="440"/>
      <c r="E102" s="440"/>
      <c r="F102" s="441"/>
    </row>
    <row r="103" spans="1:8" ht="15" customHeight="1">
      <c r="A103" s="295">
        <v>6</v>
      </c>
      <c r="B103" s="450" t="s">
        <v>135</v>
      </c>
      <c r="C103" s="450"/>
      <c r="D103" s="450"/>
      <c r="E103" s="306" t="s">
        <v>104</v>
      </c>
      <c r="F103" s="299" t="s">
        <v>61</v>
      </c>
    </row>
    <row r="104" spans="1:8" ht="13.9" customHeight="1">
      <c r="A104" s="300" t="s">
        <v>28</v>
      </c>
      <c r="B104" s="380" t="s">
        <v>136</v>
      </c>
      <c r="C104" s="380"/>
      <c r="D104" s="380"/>
      <c r="E104" s="71">
        <v>0.06</v>
      </c>
      <c r="F104" s="293">
        <f>F119*E104</f>
        <v>274.22648471190098</v>
      </c>
    </row>
    <row r="105" spans="1:8" ht="13.9" customHeight="1">
      <c r="A105" s="307" t="s">
        <v>30</v>
      </c>
      <c r="B105" s="380" t="s">
        <v>137</v>
      </c>
      <c r="C105" s="380"/>
      <c r="D105" s="380"/>
      <c r="E105" s="81">
        <v>0.06</v>
      </c>
      <c r="F105" s="308">
        <f>(F119+F104)*E105</f>
        <v>290.68007379461505</v>
      </c>
    </row>
    <row r="106" spans="1:8" ht="24.75">
      <c r="A106" s="309" t="s">
        <v>33</v>
      </c>
      <c r="B106" s="82" t="s">
        <v>138</v>
      </c>
      <c r="C106" s="83" t="s">
        <v>139</v>
      </c>
      <c r="D106" s="84">
        <f>F119</f>
        <v>4570.4414118650166</v>
      </c>
      <c r="E106" s="34" t="s">
        <v>158</v>
      </c>
      <c r="F106" s="310"/>
      <c r="H106" s="85"/>
    </row>
    <row r="107" spans="1:8" ht="14.1" customHeight="1">
      <c r="A107" s="300" t="s">
        <v>140</v>
      </c>
      <c r="B107" s="380" t="s">
        <v>141</v>
      </c>
      <c r="C107" s="380"/>
      <c r="D107" s="380"/>
      <c r="E107" s="71">
        <v>1.6500000000000001E-2</v>
      </c>
      <c r="F107" s="293">
        <f>F119*E107</f>
        <v>75.412283295772781</v>
      </c>
      <c r="H107" s="86"/>
    </row>
    <row r="108" spans="1:8" ht="13.9" customHeight="1">
      <c r="A108" s="300" t="s">
        <v>142</v>
      </c>
      <c r="B108" s="380" t="s">
        <v>143</v>
      </c>
      <c r="C108" s="380"/>
      <c r="D108" s="380"/>
      <c r="E108" s="71">
        <v>7.5999999999999998E-2</v>
      </c>
      <c r="F108" s="293">
        <f>F119*E108</f>
        <v>347.35354730174123</v>
      </c>
      <c r="H108" s="86"/>
    </row>
    <row r="109" spans="1:8" ht="13.9" customHeight="1">
      <c r="A109" s="300" t="s">
        <v>144</v>
      </c>
      <c r="B109" s="380" t="s">
        <v>145</v>
      </c>
      <c r="C109" s="380"/>
      <c r="D109" s="380"/>
      <c r="E109" s="71">
        <v>0.05</v>
      </c>
      <c r="F109" s="293">
        <f>F119*E109</f>
        <v>228.52207059325085</v>
      </c>
    </row>
    <row r="110" spans="1:8" ht="15" customHeight="1">
      <c r="A110" s="451" t="s">
        <v>146</v>
      </c>
      <c r="B110" s="452"/>
      <c r="C110" s="452"/>
      <c r="D110" s="452"/>
      <c r="E110" s="311">
        <f>SUM(E107:E109)</f>
        <v>0.14250000000000002</v>
      </c>
      <c r="F110" s="312">
        <f>F104+F105+F107+F108+F109</f>
        <v>1216.194459697281</v>
      </c>
    </row>
    <row r="111" spans="1:8">
      <c r="A111" s="325"/>
      <c r="B111" s="326"/>
      <c r="C111" s="326"/>
      <c r="D111" s="326"/>
      <c r="E111" s="326"/>
      <c r="F111" s="326"/>
    </row>
    <row r="112" spans="1:8" ht="15" customHeight="1">
      <c r="A112" s="453" t="s">
        <v>147</v>
      </c>
      <c r="B112" s="454"/>
      <c r="C112" s="454"/>
      <c r="D112" s="454"/>
      <c r="E112" s="454"/>
      <c r="F112" s="455"/>
    </row>
    <row r="113" spans="1:9" ht="15" customHeight="1">
      <c r="A113" s="442" t="s">
        <v>148</v>
      </c>
      <c r="B113" s="406"/>
      <c r="C113" s="406"/>
      <c r="D113" s="406"/>
      <c r="E113" s="406"/>
      <c r="F113" s="313" t="s">
        <v>61</v>
      </c>
    </row>
    <row r="114" spans="1:9" ht="15" customHeight="1">
      <c r="A114" s="314" t="s">
        <v>28</v>
      </c>
      <c r="B114" s="380" t="s">
        <v>59</v>
      </c>
      <c r="C114" s="380"/>
      <c r="D114" s="380"/>
      <c r="E114" s="380"/>
      <c r="F114" s="315">
        <f>F30</f>
        <v>1743.69</v>
      </c>
    </row>
    <row r="115" spans="1:9" ht="15" customHeight="1">
      <c r="A115" s="314" t="s">
        <v>30</v>
      </c>
      <c r="B115" s="380" t="s">
        <v>70</v>
      </c>
      <c r="C115" s="380"/>
      <c r="D115" s="380"/>
      <c r="E115" s="380"/>
      <c r="F115" s="316">
        <f>F64</f>
        <v>2534.268587</v>
      </c>
    </row>
    <row r="116" spans="1:9" ht="15" customHeight="1">
      <c r="A116" s="314" t="s">
        <v>33</v>
      </c>
      <c r="B116" s="380" t="s">
        <v>102</v>
      </c>
      <c r="C116" s="380"/>
      <c r="D116" s="380"/>
      <c r="E116" s="373"/>
      <c r="F116" s="317">
        <f>F74</f>
        <v>115.99025880000002</v>
      </c>
    </row>
    <row r="117" spans="1:9" ht="15" customHeight="1">
      <c r="A117" s="314" t="s">
        <v>35</v>
      </c>
      <c r="B117" s="380" t="s">
        <v>112</v>
      </c>
      <c r="C117" s="380"/>
      <c r="D117" s="380"/>
      <c r="E117" s="380"/>
      <c r="F117" s="318">
        <f>F83</f>
        <v>34.350693</v>
      </c>
    </row>
    <row r="118" spans="1:9" ht="13.9" customHeight="1">
      <c r="A118" s="314" t="s">
        <v>37</v>
      </c>
      <c r="B118" s="380" t="s">
        <v>128</v>
      </c>
      <c r="C118" s="380"/>
      <c r="D118" s="380"/>
      <c r="E118" s="380"/>
      <c r="F118" s="319">
        <f>F100</f>
        <v>142.14187306501546</v>
      </c>
    </row>
    <row r="119" spans="1:9" ht="15" customHeight="1">
      <c r="A119" s="456" t="s">
        <v>149</v>
      </c>
      <c r="B119" s="382"/>
      <c r="C119" s="382"/>
      <c r="D119" s="382"/>
      <c r="E119" s="382"/>
      <c r="F119" s="320">
        <f>SUM(F114:F118)</f>
        <v>4570.4414118650166</v>
      </c>
      <c r="H119" s="352"/>
    </row>
    <row r="120" spans="1:9" ht="15" customHeight="1">
      <c r="A120" s="314" t="s">
        <v>40</v>
      </c>
      <c r="B120" s="380" t="s">
        <v>134</v>
      </c>
      <c r="C120" s="380"/>
      <c r="D120" s="380"/>
      <c r="E120" s="380"/>
      <c r="F120" s="315">
        <f>F110</f>
        <v>1216.194459697281</v>
      </c>
      <c r="H120" s="352"/>
    </row>
    <row r="121" spans="1:9">
      <c r="A121" s="321"/>
      <c r="B121" s="322" t="s">
        <v>150</v>
      </c>
      <c r="C121" s="323"/>
      <c r="D121" s="323"/>
      <c r="E121" s="324"/>
      <c r="F121" s="312">
        <f>(F119+F104+F105)/(1-E110)</f>
        <v>5988.7439887714672</v>
      </c>
      <c r="G121" s="352"/>
      <c r="H121" s="352"/>
    </row>
    <row r="122" spans="1:9">
      <c r="H122" s="352"/>
    </row>
    <row r="123" spans="1:9">
      <c r="H123" s="352"/>
      <c r="I123" s="352"/>
    </row>
    <row r="124" spans="1:9">
      <c r="B124" s="488"/>
      <c r="C124" s="488"/>
      <c r="D124" s="488"/>
      <c r="E124" s="488"/>
      <c r="H124" s="352"/>
      <c r="I124" s="352"/>
    </row>
    <row r="125" spans="1:9">
      <c r="B125" s="416"/>
      <c r="C125" s="416"/>
      <c r="D125" s="416"/>
      <c r="E125" s="416"/>
    </row>
    <row r="126" spans="1:9" ht="13.9" customHeight="1">
      <c r="B126" s="416"/>
      <c r="C126" s="416"/>
      <c r="D126" s="416"/>
      <c r="E126" s="416"/>
    </row>
    <row r="127" spans="1:9" ht="13.9" customHeight="1">
      <c r="B127" s="416"/>
      <c r="C127" s="416"/>
      <c r="D127" s="416"/>
      <c r="E127" s="416"/>
    </row>
    <row r="128" spans="1:9">
      <c r="B128" s="416"/>
      <c r="C128" s="416"/>
      <c r="D128" s="416"/>
      <c r="E128" s="416"/>
    </row>
  </sheetData>
  <mergeCells count="112">
    <mergeCell ref="B109:D109"/>
    <mergeCell ref="A110:D110"/>
    <mergeCell ref="A112:F112"/>
    <mergeCell ref="B125:E125"/>
    <mergeCell ref="B126:E126"/>
    <mergeCell ref="B127:E127"/>
    <mergeCell ref="B128:E128"/>
    <mergeCell ref="A113:E113"/>
    <mergeCell ref="B114:E114"/>
    <mergeCell ref="B115:E115"/>
    <mergeCell ref="B116:E116"/>
    <mergeCell ref="B117:E117"/>
    <mergeCell ref="B118:E118"/>
    <mergeCell ref="A119:E119"/>
    <mergeCell ref="B120:E120"/>
    <mergeCell ref="B124:E124"/>
    <mergeCell ref="A100:E100"/>
    <mergeCell ref="A101:F101"/>
    <mergeCell ref="B97:E97"/>
    <mergeCell ref="A102:F102"/>
    <mergeCell ref="B103:D103"/>
    <mergeCell ref="B104:D104"/>
    <mergeCell ref="B105:D105"/>
    <mergeCell ref="B107:D107"/>
    <mergeCell ref="B108:D108"/>
    <mergeCell ref="A94:F94"/>
    <mergeCell ref="A95:F95"/>
    <mergeCell ref="B98:E98"/>
    <mergeCell ref="B99:E99"/>
    <mergeCell ref="A90:E90"/>
    <mergeCell ref="B80:D80"/>
    <mergeCell ref="B79:D79"/>
    <mergeCell ref="A88:F88"/>
    <mergeCell ref="A89:F89"/>
    <mergeCell ref="B73:D73"/>
    <mergeCell ref="A76:F76"/>
    <mergeCell ref="B77:D77"/>
    <mergeCell ref="A75:F75"/>
    <mergeCell ref="B78:D78"/>
    <mergeCell ref="A74:D74"/>
    <mergeCell ref="B91:E91"/>
    <mergeCell ref="B92:E92"/>
    <mergeCell ref="A93:E93"/>
    <mergeCell ref="B63:E63"/>
    <mergeCell ref="A64:E64"/>
    <mergeCell ref="A66:F66"/>
    <mergeCell ref="B67:D67"/>
    <mergeCell ref="B68:D68"/>
    <mergeCell ref="B69:D69"/>
    <mergeCell ref="B70:D70"/>
    <mergeCell ref="B71:D71"/>
    <mergeCell ref="B72:D72"/>
    <mergeCell ref="B53:D53"/>
    <mergeCell ref="B55:D55"/>
    <mergeCell ref="A57:E57"/>
    <mergeCell ref="A59:F59"/>
    <mergeCell ref="A60:E60"/>
    <mergeCell ref="B61:E61"/>
    <mergeCell ref="B62:E62"/>
    <mergeCell ref="B54:D54"/>
    <mergeCell ref="B56:D56"/>
    <mergeCell ref="B42:C42"/>
    <mergeCell ref="B43:D43"/>
    <mergeCell ref="B44:C44"/>
    <mergeCell ref="B45:C45"/>
    <mergeCell ref="B47:C47"/>
    <mergeCell ref="B48:C48"/>
    <mergeCell ref="A49:D49"/>
    <mergeCell ref="A50:F50"/>
    <mergeCell ref="B51:E51"/>
    <mergeCell ref="A1:F1"/>
    <mergeCell ref="A2:F2"/>
    <mergeCell ref="A3:E3"/>
    <mergeCell ref="B4:E4"/>
    <mergeCell ref="B5:E5"/>
    <mergeCell ref="B6:E6"/>
    <mergeCell ref="B7:E7"/>
    <mergeCell ref="B8:E8"/>
    <mergeCell ref="B9:E9"/>
    <mergeCell ref="A11:F11"/>
    <mergeCell ref="A12:B12"/>
    <mergeCell ref="D12:F12"/>
    <mergeCell ref="A13:B13"/>
    <mergeCell ref="D13:F13"/>
    <mergeCell ref="A14:F14"/>
    <mergeCell ref="B15:E15"/>
    <mergeCell ref="B16:E16"/>
    <mergeCell ref="B17:E17"/>
    <mergeCell ref="B18:E18"/>
    <mergeCell ref="B19:E19"/>
    <mergeCell ref="B81:D81"/>
    <mergeCell ref="B82:D82"/>
    <mergeCell ref="A83:D83"/>
    <mergeCell ref="A84:F84"/>
    <mergeCell ref="B85:D85"/>
    <mergeCell ref="B86:D86"/>
    <mergeCell ref="A87:E87"/>
    <mergeCell ref="B20:E20"/>
    <mergeCell ref="A22:F22"/>
    <mergeCell ref="B23:D23"/>
    <mergeCell ref="A30:E30"/>
    <mergeCell ref="A31:F31"/>
    <mergeCell ref="A32:F32"/>
    <mergeCell ref="B33:D33"/>
    <mergeCell ref="B34:D34"/>
    <mergeCell ref="B35:D35"/>
    <mergeCell ref="A36:D36"/>
    <mergeCell ref="A37:D37"/>
    <mergeCell ref="A38:D38"/>
    <mergeCell ref="A39:F39"/>
    <mergeCell ref="B40:D40"/>
    <mergeCell ref="B41:C41"/>
  </mergeCells>
  <printOptions horizontalCentered="1" verticalCentered="1"/>
  <pageMargins left="0.31527777777777799" right="0.31527777777777799" top="1.4222222222222201" bottom="0.59097222222222201" header="0.511811023622047" footer="0.31527777777777799"/>
  <pageSetup paperSize="9" orientation="portrait" horizontalDpi="300" verticalDpi="300"/>
  <headerFooter>
    <oddFooter>&amp;CQOF 07 Conjunto 01 lote 05, Riacho Fundo I, Brasília/DF - CEP: 71.805-772</oddFooter>
  </headerFooter>
  <ignoredErrors>
    <ignoredError sqref="F110 F37" formula="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CA0E53-D522-46FC-AF99-34A0EBF1F445}">
  <sheetPr>
    <tabColor theme="5" tint="0.59999389629810485"/>
  </sheetPr>
  <dimension ref="A1:H121"/>
  <sheetViews>
    <sheetView workbookViewId="0"/>
    <sheetView topLeftCell="A96" zoomScaleNormal="100" zoomScaleSheetLayoutView="100" workbookViewId="1">
      <selection activeCell="G121" sqref="G121:H122"/>
    </sheetView>
  </sheetViews>
  <sheetFormatPr defaultRowHeight="15"/>
  <cols>
    <col min="1" max="1" width="4.5703125" bestFit="1" customWidth="1"/>
    <col min="2" max="2" width="18.140625" customWidth="1"/>
    <col min="3" max="3" width="14.85546875" customWidth="1"/>
    <col min="4" max="4" width="21.28515625" customWidth="1"/>
    <col min="5" max="5" width="20.5703125" customWidth="1"/>
    <col min="6" max="6" width="21.5703125" customWidth="1"/>
    <col min="7" max="7" width="12.5703125" bestFit="1" customWidth="1"/>
    <col min="8" max="8" width="13.7109375" bestFit="1" customWidth="1"/>
  </cols>
  <sheetData>
    <row r="1" spans="1:6" ht="18.75">
      <c r="A1" s="383" t="s">
        <v>24</v>
      </c>
      <c r="B1" s="383"/>
      <c r="C1" s="383"/>
      <c r="D1" s="383"/>
      <c r="E1" s="383"/>
      <c r="F1" s="383"/>
    </row>
    <row r="2" spans="1:6">
      <c r="A2" s="384" t="s">
        <v>25</v>
      </c>
      <c r="B2" s="384"/>
      <c r="C2" s="384"/>
      <c r="D2" s="384"/>
      <c r="E2" s="384"/>
      <c r="F2" s="384"/>
    </row>
    <row r="3" spans="1:6" ht="37.5">
      <c r="A3" s="385" t="s">
        <v>26</v>
      </c>
      <c r="B3" s="385"/>
      <c r="C3" s="385"/>
      <c r="D3" s="385"/>
      <c r="E3" s="385"/>
      <c r="F3" s="2" t="s">
        <v>151</v>
      </c>
    </row>
    <row r="4" spans="1:6">
      <c r="A4" s="7" t="s">
        <v>28</v>
      </c>
      <c r="B4" s="386" t="s">
        <v>29</v>
      </c>
      <c r="C4" s="386"/>
      <c r="D4" s="386"/>
      <c r="E4" s="386"/>
      <c r="F4" s="8"/>
    </row>
    <row r="5" spans="1:6" ht="24.75">
      <c r="A5" s="9" t="s">
        <v>30</v>
      </c>
      <c r="B5" s="380" t="s">
        <v>31</v>
      </c>
      <c r="C5" s="380"/>
      <c r="D5" s="380"/>
      <c r="E5" s="380"/>
      <c r="F5" s="10" t="s">
        <v>32</v>
      </c>
    </row>
    <row r="6" spans="1:6">
      <c r="A6" s="9" t="s">
        <v>33</v>
      </c>
      <c r="B6" s="380" t="s">
        <v>34</v>
      </c>
      <c r="C6" s="380"/>
      <c r="D6" s="380"/>
      <c r="E6" s="380"/>
      <c r="F6" s="10">
        <v>2025</v>
      </c>
    </row>
    <row r="7" spans="1:6">
      <c r="A7" s="11" t="s">
        <v>35</v>
      </c>
      <c r="B7" s="379" t="s">
        <v>36</v>
      </c>
      <c r="C7" s="379"/>
      <c r="D7" s="379"/>
      <c r="E7" s="379"/>
      <c r="F7" s="1">
        <v>12</v>
      </c>
    </row>
    <row r="8" spans="1:6" ht="24.75">
      <c r="A8" s="12" t="s">
        <v>37</v>
      </c>
      <c r="B8" s="380" t="s">
        <v>38</v>
      </c>
      <c r="C8" s="380"/>
      <c r="D8" s="380"/>
      <c r="E8" s="380"/>
      <c r="F8" s="1" t="s">
        <v>39</v>
      </c>
    </row>
    <row r="9" spans="1:6">
      <c r="A9" s="12" t="s">
        <v>40</v>
      </c>
      <c r="B9" s="380" t="s">
        <v>41</v>
      </c>
      <c r="C9" s="380"/>
      <c r="D9" s="380"/>
      <c r="E9" s="373"/>
      <c r="F9" s="203" t="s">
        <v>42</v>
      </c>
    </row>
    <row r="10" spans="1:6">
      <c r="A10" s="13"/>
      <c r="B10" s="14"/>
      <c r="C10" s="14"/>
      <c r="D10" s="14"/>
      <c r="E10" s="14"/>
      <c r="F10" s="15"/>
    </row>
    <row r="11" spans="1:6">
      <c r="A11" s="381" t="s">
        <v>43</v>
      </c>
      <c r="B11" s="381"/>
      <c r="C11" s="381"/>
      <c r="D11" s="381"/>
      <c r="E11" s="381"/>
      <c r="F11" s="381"/>
    </row>
    <row r="12" spans="1:6" ht="24.75">
      <c r="A12" s="382" t="s">
        <v>44</v>
      </c>
      <c r="B12" s="382"/>
      <c r="C12" s="17" t="s">
        <v>45</v>
      </c>
      <c r="D12" s="429" t="s">
        <v>46</v>
      </c>
      <c r="E12" s="429"/>
      <c r="F12" s="429"/>
    </row>
    <row r="13" spans="1:6">
      <c r="A13" s="430" t="s">
        <v>152</v>
      </c>
      <c r="B13" s="430"/>
      <c r="C13" s="19" t="s">
        <v>48</v>
      </c>
      <c r="D13" s="431">
        <v>8</v>
      </c>
      <c r="E13" s="431"/>
      <c r="F13" s="431"/>
    </row>
    <row r="14" spans="1:6">
      <c r="A14" s="389" t="s">
        <v>50</v>
      </c>
      <c r="B14" s="389"/>
      <c r="C14" s="389"/>
      <c r="D14" s="389"/>
      <c r="E14" s="389"/>
      <c r="F14" s="389"/>
    </row>
    <row r="15" spans="1:6" ht="24.75">
      <c r="A15" s="22">
        <v>1</v>
      </c>
      <c r="B15" s="387" t="s">
        <v>51</v>
      </c>
      <c r="C15" s="387"/>
      <c r="D15" s="387"/>
      <c r="E15" s="387"/>
      <c r="F15" s="23" t="s">
        <v>152</v>
      </c>
    </row>
    <row r="16" spans="1:6">
      <c r="A16" s="24">
        <v>2</v>
      </c>
      <c r="B16" s="380" t="s">
        <v>53</v>
      </c>
      <c r="C16" s="380"/>
      <c r="D16" s="380"/>
      <c r="E16" s="380"/>
      <c r="F16" s="10" t="s">
        <v>153</v>
      </c>
    </row>
    <row r="17" spans="1:6">
      <c r="A17" s="25">
        <v>3</v>
      </c>
      <c r="B17" s="380" t="s">
        <v>55</v>
      </c>
      <c r="C17" s="380"/>
      <c r="D17" s="380"/>
      <c r="E17" s="380"/>
      <c r="F17" s="26">
        <v>1743.69</v>
      </c>
    </row>
    <row r="18" spans="1:6" ht="24.75">
      <c r="A18" s="28">
        <v>4</v>
      </c>
      <c r="B18" s="387" t="s">
        <v>56</v>
      </c>
      <c r="C18" s="387"/>
      <c r="D18" s="387"/>
      <c r="E18" s="387"/>
      <c r="F18" s="23" t="s">
        <v>152</v>
      </c>
    </row>
    <row r="19" spans="1:6">
      <c r="A19" s="25">
        <v>5</v>
      </c>
      <c r="B19" s="379" t="s">
        <v>57</v>
      </c>
      <c r="C19" s="379"/>
      <c r="D19" s="379"/>
      <c r="E19" s="379"/>
      <c r="F19" s="29">
        <v>45658</v>
      </c>
    </row>
    <row r="20" spans="1:6" ht="24.75">
      <c r="A20" s="25">
        <v>6</v>
      </c>
      <c r="B20" s="380" t="s">
        <v>58</v>
      </c>
      <c r="C20" s="380"/>
      <c r="D20" s="380"/>
      <c r="E20" s="380"/>
      <c r="F20" s="10" t="s">
        <v>39</v>
      </c>
    </row>
    <row r="21" spans="1:6">
      <c r="A21" s="31"/>
      <c r="B21" s="31"/>
      <c r="C21" s="31"/>
      <c r="D21" s="31"/>
      <c r="E21" s="31"/>
      <c r="F21" s="31"/>
    </row>
    <row r="22" spans="1:6">
      <c r="A22" s="397" t="s">
        <v>59</v>
      </c>
      <c r="B22" s="397"/>
      <c r="C22" s="397"/>
      <c r="D22" s="397"/>
      <c r="E22" s="397"/>
      <c r="F22" s="397"/>
    </row>
    <row r="23" spans="1:6">
      <c r="A23" s="33">
        <v>1</v>
      </c>
      <c r="B23" s="398" t="s">
        <v>60</v>
      </c>
      <c r="C23" s="398"/>
      <c r="D23" s="398"/>
      <c r="E23" s="34" t="s">
        <v>104</v>
      </c>
      <c r="F23" s="35" t="s">
        <v>61</v>
      </c>
    </row>
    <row r="24" spans="1:6">
      <c r="A24" s="36" t="s">
        <v>28</v>
      </c>
      <c r="B24" s="37" t="s">
        <v>62</v>
      </c>
      <c r="C24" s="38"/>
      <c r="D24" s="39"/>
      <c r="E24" s="40">
        <v>100</v>
      </c>
      <c r="F24" s="27">
        <f>F17</f>
        <v>1743.69</v>
      </c>
    </row>
    <row r="25" spans="1:6">
      <c r="A25" s="36" t="s">
        <v>30</v>
      </c>
      <c r="B25" s="37" t="s">
        <v>63</v>
      </c>
      <c r="C25" s="38"/>
      <c r="D25" s="39"/>
      <c r="E25" s="40"/>
      <c r="F25" s="41"/>
    </row>
    <row r="26" spans="1:6">
      <c r="A26" s="36" t="s">
        <v>33</v>
      </c>
      <c r="B26" s="37" t="s">
        <v>64</v>
      </c>
      <c r="C26" s="38"/>
      <c r="D26" s="39"/>
      <c r="E26" s="42"/>
      <c r="F26" s="41"/>
    </row>
    <row r="27" spans="1:6">
      <c r="A27" s="36" t="s">
        <v>35</v>
      </c>
      <c r="B27" s="37" t="s">
        <v>65</v>
      </c>
      <c r="C27" s="38"/>
      <c r="D27" s="39"/>
      <c r="E27" s="40"/>
      <c r="F27" s="41"/>
    </row>
    <row r="28" spans="1:6" ht="24.75">
      <c r="A28" s="36" t="s">
        <v>37</v>
      </c>
      <c r="B28" s="37" t="s">
        <v>66</v>
      </c>
      <c r="C28" s="38"/>
      <c r="D28" s="39"/>
      <c r="E28" s="43"/>
      <c r="F28" s="41"/>
    </row>
    <row r="29" spans="1:6">
      <c r="A29" s="36" t="s">
        <v>40</v>
      </c>
      <c r="B29" s="37" t="s">
        <v>67</v>
      </c>
      <c r="C29" s="38"/>
      <c r="D29" s="39"/>
      <c r="E29" s="43"/>
      <c r="F29" s="27"/>
    </row>
    <row r="30" spans="1:6">
      <c r="A30" s="399" t="s">
        <v>68</v>
      </c>
      <c r="B30" s="399"/>
      <c r="C30" s="399"/>
      <c r="D30" s="399"/>
      <c r="E30" s="399"/>
      <c r="F30" s="44">
        <f>SUM(F24:F29)</f>
        <v>1743.69</v>
      </c>
    </row>
    <row r="31" spans="1:6">
      <c r="A31" s="400" t="s">
        <v>69</v>
      </c>
      <c r="B31" s="400"/>
      <c r="C31" s="400"/>
      <c r="D31" s="400"/>
      <c r="E31" s="400"/>
      <c r="F31" s="400"/>
    </row>
    <row r="32" spans="1:6">
      <c r="A32" s="381" t="s">
        <v>70</v>
      </c>
      <c r="B32" s="381"/>
      <c r="C32" s="381"/>
      <c r="D32" s="381"/>
      <c r="E32" s="381"/>
      <c r="F32" s="381"/>
    </row>
    <row r="33" spans="1:6">
      <c r="A33" s="45">
        <v>2.1</v>
      </c>
      <c r="B33" s="398" t="s">
        <v>71</v>
      </c>
      <c r="C33" s="398"/>
      <c r="D33" s="398"/>
      <c r="E33" s="34" t="s">
        <v>104</v>
      </c>
      <c r="F33" s="76" t="s">
        <v>61</v>
      </c>
    </row>
    <row r="34" spans="1:6">
      <c r="A34" s="36" t="s">
        <v>28</v>
      </c>
      <c r="B34" s="380" t="s">
        <v>72</v>
      </c>
      <c r="C34" s="380"/>
      <c r="D34" s="380"/>
      <c r="E34" s="46">
        <v>8.3299999999999999E-2</v>
      </c>
      <c r="F34" s="161">
        <f>F30*E34</f>
        <v>145.24937700000001</v>
      </c>
    </row>
    <row r="35" spans="1:6">
      <c r="A35" s="36" t="s">
        <v>30</v>
      </c>
      <c r="B35" s="380" t="s">
        <v>73</v>
      </c>
      <c r="C35" s="380"/>
      <c r="D35" s="380"/>
      <c r="E35" s="46">
        <v>0.121</v>
      </c>
      <c r="F35" s="161">
        <f>F30*E35</f>
        <v>210.98649</v>
      </c>
    </row>
    <row r="36" spans="1:6">
      <c r="A36" s="382" t="s">
        <v>74</v>
      </c>
      <c r="B36" s="382"/>
      <c r="C36" s="382"/>
      <c r="D36" s="382"/>
      <c r="E36" s="48">
        <f>E34+E35</f>
        <v>0.20429999999999998</v>
      </c>
      <c r="F36" s="162">
        <f>$F$30*E36</f>
        <v>356.23586699999998</v>
      </c>
    </row>
    <row r="37" spans="1:6">
      <c r="A37" s="390" t="s">
        <v>75</v>
      </c>
      <c r="B37" s="391"/>
      <c r="C37" s="391"/>
      <c r="D37" s="392"/>
      <c r="E37" s="49">
        <v>0</v>
      </c>
      <c r="F37" s="161">
        <f>$F$36*E37</f>
        <v>0</v>
      </c>
    </row>
    <row r="38" spans="1:6">
      <c r="A38" s="393" t="s">
        <v>76</v>
      </c>
      <c r="B38" s="394"/>
      <c r="C38" s="394"/>
      <c r="D38" s="395"/>
      <c r="E38" s="50">
        <f>E36+E37</f>
        <v>0.20429999999999998</v>
      </c>
      <c r="F38" s="163">
        <f>F36+F37</f>
        <v>356.23586699999998</v>
      </c>
    </row>
    <row r="39" spans="1:6">
      <c r="A39" s="396"/>
      <c r="B39" s="396"/>
      <c r="C39" s="396"/>
      <c r="D39" s="396"/>
      <c r="E39" s="396"/>
      <c r="F39" s="393"/>
    </row>
    <row r="40" spans="1:6">
      <c r="A40" s="52">
        <v>2.2000000000000002</v>
      </c>
      <c r="B40" s="402" t="s">
        <v>77</v>
      </c>
      <c r="C40" s="402"/>
      <c r="D40" s="402"/>
      <c r="E40" s="53" t="s">
        <v>104</v>
      </c>
      <c r="F40" s="164" t="s">
        <v>61</v>
      </c>
    </row>
    <row r="41" spans="1:6">
      <c r="A41" s="36" t="s">
        <v>28</v>
      </c>
      <c r="B41" s="401" t="s">
        <v>78</v>
      </c>
      <c r="C41" s="401"/>
      <c r="D41" s="39"/>
      <c r="E41" s="46">
        <v>0.2</v>
      </c>
      <c r="F41" s="161">
        <f t="shared" ref="F41:F49" si="0">$F$30*E41</f>
        <v>348.73800000000006</v>
      </c>
    </row>
    <row r="42" spans="1:6" ht="21" customHeight="1">
      <c r="A42" s="36" t="s">
        <v>30</v>
      </c>
      <c r="B42" s="401" t="s">
        <v>79</v>
      </c>
      <c r="C42" s="401"/>
      <c r="D42" s="39"/>
      <c r="E42" s="46">
        <v>2.5000000000000001E-2</v>
      </c>
      <c r="F42" s="161">
        <f t="shared" si="0"/>
        <v>43.592250000000007</v>
      </c>
    </row>
    <row r="43" spans="1:6">
      <c r="A43" s="36" t="s">
        <v>33</v>
      </c>
      <c r="B43" s="403" t="s">
        <v>80</v>
      </c>
      <c r="C43" s="403"/>
      <c r="D43" s="403"/>
      <c r="E43" s="46">
        <v>0.01</v>
      </c>
      <c r="F43" s="161">
        <f t="shared" si="0"/>
        <v>17.436900000000001</v>
      </c>
    </row>
    <row r="44" spans="1:6">
      <c r="A44" s="36" t="s">
        <v>35</v>
      </c>
      <c r="B44" s="401" t="s">
        <v>81</v>
      </c>
      <c r="C44" s="401"/>
      <c r="D44" s="39"/>
      <c r="E44" s="46">
        <v>1.4999999999999999E-2</v>
      </c>
      <c r="F44" s="161">
        <f t="shared" si="0"/>
        <v>26.155349999999999</v>
      </c>
    </row>
    <row r="45" spans="1:6">
      <c r="A45" s="36" t="s">
        <v>37</v>
      </c>
      <c r="B45" s="401" t="s">
        <v>82</v>
      </c>
      <c r="C45" s="401"/>
      <c r="D45" s="39"/>
      <c r="E45" s="46">
        <v>0.01</v>
      </c>
      <c r="F45" s="161">
        <f t="shared" si="0"/>
        <v>17.436900000000001</v>
      </c>
    </row>
    <row r="46" spans="1:6" ht="24.75">
      <c r="A46" s="36" t="s">
        <v>40</v>
      </c>
      <c r="B46" s="37" t="s">
        <v>83</v>
      </c>
      <c r="C46" s="38"/>
      <c r="D46" s="39"/>
      <c r="E46" s="46">
        <v>6.0000000000000001E-3</v>
      </c>
      <c r="F46" s="161">
        <f t="shared" si="0"/>
        <v>10.46214</v>
      </c>
    </row>
    <row r="47" spans="1:6">
      <c r="A47" s="36" t="s">
        <v>84</v>
      </c>
      <c r="B47" s="401" t="s">
        <v>85</v>
      </c>
      <c r="C47" s="401"/>
      <c r="D47" s="39"/>
      <c r="E47" s="46">
        <v>2E-3</v>
      </c>
      <c r="F47" s="161">
        <f t="shared" si="0"/>
        <v>3.4873800000000004</v>
      </c>
    </row>
    <row r="48" spans="1:6" ht="23.25" customHeight="1">
      <c r="A48" s="36" t="s">
        <v>86</v>
      </c>
      <c r="B48" s="401" t="s">
        <v>87</v>
      </c>
      <c r="C48" s="401"/>
      <c r="D48" s="39"/>
      <c r="E48" s="46">
        <v>0.08</v>
      </c>
      <c r="F48" s="161">
        <f t="shared" si="0"/>
        <v>139.49520000000001</v>
      </c>
    </row>
    <row r="49" spans="1:6">
      <c r="A49" s="399" t="s">
        <v>88</v>
      </c>
      <c r="B49" s="399"/>
      <c r="C49" s="399"/>
      <c r="D49" s="399"/>
      <c r="E49" s="56">
        <f>E41+E42+E43+E44+E45+E46+E47+E48</f>
        <v>0.34800000000000003</v>
      </c>
      <c r="F49" s="165">
        <f t="shared" si="0"/>
        <v>606.80412000000013</v>
      </c>
    </row>
    <row r="50" spans="1:6">
      <c r="A50" s="396"/>
      <c r="B50" s="396"/>
      <c r="C50" s="396"/>
      <c r="D50" s="396"/>
      <c r="E50" s="396"/>
      <c r="F50" s="396"/>
    </row>
    <row r="51" spans="1:6">
      <c r="A51" s="52">
        <v>2.2999999999999998</v>
      </c>
      <c r="B51" s="402" t="s">
        <v>89</v>
      </c>
      <c r="C51" s="402"/>
      <c r="D51" s="402"/>
      <c r="E51" s="402"/>
      <c r="F51" s="54" t="s">
        <v>61</v>
      </c>
    </row>
    <row r="52" spans="1:6">
      <c r="A52" s="36" t="s">
        <v>28</v>
      </c>
      <c r="B52" s="37" t="s">
        <v>90</v>
      </c>
      <c r="C52" s="38"/>
      <c r="D52" s="39"/>
      <c r="E52" s="57">
        <v>11</v>
      </c>
      <c r="F52" s="58">
        <f>E52*2*22-(F30*0.06)</f>
        <v>379.37860000000001</v>
      </c>
    </row>
    <row r="53" spans="1:6">
      <c r="A53" s="60" t="s">
        <v>30</v>
      </c>
      <c r="B53" s="380" t="s">
        <v>91</v>
      </c>
      <c r="C53" s="380"/>
      <c r="D53" s="380"/>
      <c r="E53" s="61">
        <v>44.3</v>
      </c>
      <c r="F53" s="62">
        <f>E53*22</f>
        <v>974.59999999999991</v>
      </c>
    </row>
    <row r="54" spans="1:6">
      <c r="A54" s="60" t="s">
        <v>33</v>
      </c>
      <c r="B54" s="373" t="s">
        <v>92</v>
      </c>
      <c r="C54" s="374"/>
      <c r="D54" s="375"/>
      <c r="E54" s="61">
        <v>200</v>
      </c>
      <c r="F54" s="62">
        <f>200</f>
        <v>200</v>
      </c>
    </row>
    <row r="55" spans="1:6">
      <c r="A55" s="36" t="s">
        <v>35</v>
      </c>
      <c r="B55" s="380" t="s">
        <v>93</v>
      </c>
      <c r="C55" s="380"/>
      <c r="D55" s="380"/>
      <c r="E55" s="57">
        <v>13.64</v>
      </c>
      <c r="F55" s="58">
        <f>E55</f>
        <v>13.64</v>
      </c>
    </row>
    <row r="56" spans="1:6">
      <c r="A56" s="36" t="s">
        <v>37</v>
      </c>
      <c r="B56" s="373" t="s">
        <v>154</v>
      </c>
      <c r="C56" s="374"/>
      <c r="D56" s="375"/>
      <c r="E56" s="57">
        <v>3.61</v>
      </c>
      <c r="F56" s="58">
        <f>E56</f>
        <v>3.61</v>
      </c>
    </row>
    <row r="57" spans="1:6">
      <c r="A57" s="382" t="s">
        <v>95</v>
      </c>
      <c r="B57" s="382"/>
      <c r="C57" s="382"/>
      <c r="D57" s="382"/>
      <c r="E57" s="382"/>
      <c r="F57" s="64">
        <f>SUM(F52:F56)</f>
        <v>1571.2285999999999</v>
      </c>
    </row>
    <row r="58" spans="1:6">
      <c r="A58" s="65"/>
      <c r="B58" s="66"/>
      <c r="C58" s="66"/>
      <c r="D58" s="66"/>
      <c r="E58" s="66"/>
      <c r="F58" s="67"/>
    </row>
    <row r="59" spans="1:6">
      <c r="A59" s="405" t="s">
        <v>96</v>
      </c>
      <c r="B59" s="405"/>
      <c r="C59" s="405"/>
      <c r="D59" s="405"/>
      <c r="E59" s="405"/>
      <c r="F59" s="405"/>
    </row>
    <row r="60" spans="1:6">
      <c r="A60" s="406" t="s">
        <v>97</v>
      </c>
      <c r="B60" s="406"/>
      <c r="C60" s="406"/>
      <c r="D60" s="406"/>
      <c r="E60" s="406"/>
      <c r="F60" s="35" t="s">
        <v>61</v>
      </c>
    </row>
    <row r="61" spans="1:6">
      <c r="A61" s="45">
        <v>2.1</v>
      </c>
      <c r="B61" s="380" t="s">
        <v>98</v>
      </c>
      <c r="C61" s="380"/>
      <c r="D61" s="380"/>
      <c r="E61" s="380"/>
      <c r="F61" s="47">
        <f>F38</f>
        <v>356.23586699999998</v>
      </c>
    </row>
    <row r="62" spans="1:6">
      <c r="A62" s="45">
        <v>2.2000000000000002</v>
      </c>
      <c r="B62" s="380" t="s">
        <v>99</v>
      </c>
      <c r="C62" s="380"/>
      <c r="D62" s="380"/>
      <c r="E62" s="380"/>
      <c r="F62" s="47">
        <f>F49</f>
        <v>606.80412000000013</v>
      </c>
    </row>
    <row r="63" spans="1:6">
      <c r="A63" s="45">
        <v>2.2999999999999998</v>
      </c>
      <c r="B63" s="380" t="s">
        <v>100</v>
      </c>
      <c r="C63" s="380"/>
      <c r="D63" s="380"/>
      <c r="E63" s="380"/>
      <c r="F63" s="47">
        <f>F57</f>
        <v>1571.2285999999999</v>
      </c>
    </row>
    <row r="64" spans="1:6">
      <c r="A64" s="382" t="s">
        <v>101</v>
      </c>
      <c r="B64" s="382"/>
      <c r="C64" s="382"/>
      <c r="D64" s="382"/>
      <c r="E64" s="382"/>
      <c r="F64" s="69">
        <f>SUM(F61:F63)</f>
        <v>2534.268587</v>
      </c>
    </row>
    <row r="65" spans="1:6">
      <c r="A65" s="65"/>
      <c r="B65" s="66"/>
      <c r="C65" s="66"/>
      <c r="D65" s="66"/>
      <c r="E65" s="66"/>
      <c r="F65" s="67"/>
    </row>
    <row r="66" spans="1:6">
      <c r="A66" s="381" t="s">
        <v>102</v>
      </c>
      <c r="B66" s="381"/>
      <c r="C66" s="381"/>
      <c r="D66" s="381"/>
      <c r="E66" s="381"/>
      <c r="F66" s="381"/>
    </row>
    <row r="67" spans="1:6">
      <c r="A67" s="33">
        <v>3</v>
      </c>
      <c r="B67" s="404" t="s">
        <v>103</v>
      </c>
      <c r="C67" s="404"/>
      <c r="D67" s="404"/>
      <c r="E67" s="34" t="s">
        <v>104</v>
      </c>
      <c r="F67" s="76" t="s">
        <v>61</v>
      </c>
    </row>
    <row r="68" spans="1:6">
      <c r="A68" s="70" t="s">
        <v>28</v>
      </c>
      <c r="B68" s="380" t="s">
        <v>105</v>
      </c>
      <c r="C68" s="380"/>
      <c r="D68" s="380"/>
      <c r="E68" s="154">
        <v>4.5999999999999999E-3</v>
      </c>
      <c r="F68" s="166">
        <f>F30*E68</f>
        <v>8.0209740000000007</v>
      </c>
    </row>
    <row r="69" spans="1:6" ht="21" customHeight="1">
      <c r="A69" s="70" t="s">
        <v>30</v>
      </c>
      <c r="B69" s="408" t="s">
        <v>106</v>
      </c>
      <c r="C69" s="408"/>
      <c r="D69" s="408"/>
      <c r="E69" s="154">
        <v>4.0000000000000002E-4</v>
      </c>
      <c r="F69" s="166">
        <f>$F$30*E69</f>
        <v>0.6974760000000001</v>
      </c>
    </row>
    <row r="70" spans="1:6">
      <c r="A70" s="70" t="s">
        <v>33</v>
      </c>
      <c r="B70" s="380" t="s">
        <v>107</v>
      </c>
      <c r="C70" s="380"/>
      <c r="D70" s="380"/>
      <c r="E70" s="154">
        <v>3.44E-2</v>
      </c>
      <c r="F70" s="166">
        <f t="shared" ref="F70:F73" si="1">$F$30*E70</f>
        <v>59.982936000000002</v>
      </c>
    </row>
    <row r="71" spans="1:6">
      <c r="A71" s="70" t="s">
        <v>35</v>
      </c>
      <c r="B71" s="380" t="s">
        <v>108</v>
      </c>
      <c r="C71" s="380"/>
      <c r="D71" s="380"/>
      <c r="E71" s="154">
        <v>1.9400000000000001E-2</v>
      </c>
      <c r="F71" s="166">
        <f t="shared" si="1"/>
        <v>33.827586000000004</v>
      </c>
    </row>
    <row r="72" spans="1:6">
      <c r="A72" s="70" t="s">
        <v>37</v>
      </c>
      <c r="B72" s="387" t="s">
        <v>109</v>
      </c>
      <c r="C72" s="387"/>
      <c r="D72" s="387"/>
      <c r="E72" s="154">
        <v>7.1000000000000004E-3</v>
      </c>
      <c r="F72" s="166">
        <f t="shared" si="1"/>
        <v>12.380199000000001</v>
      </c>
    </row>
    <row r="73" spans="1:6">
      <c r="A73" s="70" t="s">
        <v>40</v>
      </c>
      <c r="B73" s="387" t="s">
        <v>110</v>
      </c>
      <c r="C73" s="387"/>
      <c r="D73" s="387"/>
      <c r="E73" s="359">
        <v>6.2E-4</v>
      </c>
      <c r="F73" s="166">
        <f t="shared" si="1"/>
        <v>1.0810877999999999</v>
      </c>
    </row>
    <row r="74" spans="1:6">
      <c r="A74" s="399" t="s">
        <v>111</v>
      </c>
      <c r="B74" s="399"/>
      <c r="C74" s="399"/>
      <c r="D74" s="399"/>
      <c r="E74" s="160">
        <f>SUM(E68:E73)</f>
        <v>6.6519999999999996E-2</v>
      </c>
      <c r="F74" s="151">
        <f>SUM(F68:F73)</f>
        <v>115.99025880000002</v>
      </c>
    </row>
    <row r="75" spans="1:6">
      <c r="A75" s="411"/>
      <c r="B75" s="411"/>
      <c r="C75" s="411"/>
      <c r="D75" s="411"/>
      <c r="E75" s="411"/>
      <c r="F75" s="411"/>
    </row>
    <row r="76" spans="1:6">
      <c r="A76" s="397" t="s">
        <v>112</v>
      </c>
      <c r="B76" s="397"/>
      <c r="C76" s="397"/>
      <c r="D76" s="397"/>
      <c r="E76" s="397"/>
      <c r="F76" s="434"/>
    </row>
    <row r="77" spans="1:6">
      <c r="A77" s="45">
        <v>4.0999999999999996</v>
      </c>
      <c r="B77" s="404" t="s">
        <v>113</v>
      </c>
      <c r="C77" s="404"/>
      <c r="D77" s="404"/>
      <c r="E77" s="34" t="s">
        <v>104</v>
      </c>
      <c r="F77" s="76" t="s">
        <v>61</v>
      </c>
    </row>
    <row r="78" spans="1:6">
      <c r="A78" s="36" t="s">
        <v>28</v>
      </c>
      <c r="B78" s="380" t="s">
        <v>114</v>
      </c>
      <c r="C78" s="380"/>
      <c r="D78" s="380"/>
      <c r="E78" s="177">
        <v>1.6199999999999999E-2</v>
      </c>
      <c r="F78" s="166">
        <f>$F$30*E78</f>
        <v>28.247778</v>
      </c>
    </row>
    <row r="79" spans="1:6">
      <c r="A79" s="149" t="s">
        <v>30</v>
      </c>
      <c r="B79" s="380" t="s">
        <v>115</v>
      </c>
      <c r="C79" s="380"/>
      <c r="D79" s="380"/>
      <c r="E79" s="177">
        <v>2.8E-3</v>
      </c>
      <c r="F79" s="166">
        <f>$F$30*E79</f>
        <v>4.8823319999999999</v>
      </c>
    </row>
    <row r="80" spans="1:6">
      <c r="A80" s="149" t="s">
        <v>33</v>
      </c>
      <c r="B80" s="373" t="s">
        <v>116</v>
      </c>
      <c r="C80" s="374"/>
      <c r="D80" s="375"/>
      <c r="E80" s="177">
        <v>2.9999999999999997E-4</v>
      </c>
      <c r="F80" s="166">
        <f t="shared" ref="F80:F82" si="2">$F$30*E80</f>
        <v>0.52310699999999999</v>
      </c>
    </row>
    <row r="81" spans="1:6">
      <c r="A81" s="149" t="s">
        <v>35</v>
      </c>
      <c r="B81" s="380" t="s">
        <v>117</v>
      </c>
      <c r="C81" s="380"/>
      <c r="D81" s="380"/>
      <c r="E81" s="177">
        <v>2.0000000000000001E-4</v>
      </c>
      <c r="F81" s="166">
        <f t="shared" si="2"/>
        <v>0.34873800000000005</v>
      </c>
    </row>
    <row r="82" spans="1:6">
      <c r="A82" s="149" t="s">
        <v>37</v>
      </c>
      <c r="B82" s="380" t="s">
        <v>118</v>
      </c>
      <c r="C82" s="380"/>
      <c r="D82" s="380"/>
      <c r="E82" s="177">
        <v>2.0000000000000001E-4</v>
      </c>
      <c r="F82" s="166">
        <f t="shared" si="2"/>
        <v>0.34873800000000005</v>
      </c>
    </row>
    <row r="83" spans="1:6">
      <c r="A83" s="382" t="s">
        <v>119</v>
      </c>
      <c r="B83" s="382"/>
      <c r="C83" s="382"/>
      <c r="D83" s="382"/>
      <c r="E83" s="72">
        <f>SUM(E78:E82)</f>
        <v>1.9699999999999999E-2</v>
      </c>
      <c r="F83" s="172">
        <f>$F$30*E83</f>
        <v>34.350693</v>
      </c>
    </row>
    <row r="84" spans="1:6">
      <c r="A84" s="396"/>
      <c r="B84" s="396"/>
      <c r="C84" s="396"/>
      <c r="D84" s="396"/>
      <c r="E84" s="396"/>
      <c r="F84" s="393"/>
    </row>
    <row r="85" spans="1:6">
      <c r="A85" s="52">
        <v>4.2</v>
      </c>
      <c r="B85" s="410" t="s">
        <v>120</v>
      </c>
      <c r="C85" s="410"/>
      <c r="D85" s="410"/>
      <c r="E85" s="74"/>
      <c r="F85" s="164" t="s">
        <v>61</v>
      </c>
    </row>
    <row r="86" spans="1:6">
      <c r="A86" s="36" t="s">
        <v>28</v>
      </c>
      <c r="B86" s="380" t="s">
        <v>121</v>
      </c>
      <c r="C86" s="380"/>
      <c r="D86" s="380"/>
      <c r="E86" s="40"/>
      <c r="F86" s="148">
        <v>0</v>
      </c>
    </row>
    <row r="87" spans="1:6">
      <c r="A87" s="399" t="s">
        <v>122</v>
      </c>
      <c r="B87" s="399"/>
      <c r="C87" s="399"/>
      <c r="D87" s="399"/>
      <c r="E87" s="399"/>
      <c r="F87" s="186"/>
    </row>
    <row r="88" spans="1:6">
      <c r="A88" s="400"/>
      <c r="B88" s="400"/>
      <c r="C88" s="400"/>
      <c r="D88" s="400"/>
      <c r="E88" s="400"/>
      <c r="F88" s="461"/>
    </row>
    <row r="89" spans="1:6">
      <c r="A89" s="414" t="s">
        <v>123</v>
      </c>
      <c r="B89" s="414"/>
      <c r="C89" s="414"/>
      <c r="D89" s="414"/>
      <c r="E89" s="414"/>
      <c r="F89" s="460"/>
    </row>
    <row r="90" spans="1:6">
      <c r="A90" s="406" t="s">
        <v>124</v>
      </c>
      <c r="B90" s="406"/>
      <c r="C90" s="406"/>
      <c r="D90" s="406"/>
      <c r="E90" s="406"/>
      <c r="F90" s="76" t="s">
        <v>61</v>
      </c>
    </row>
    <row r="91" spans="1:6">
      <c r="A91" s="45">
        <v>4.0999999999999996</v>
      </c>
      <c r="B91" s="380" t="s">
        <v>125</v>
      </c>
      <c r="C91" s="380"/>
      <c r="D91" s="380"/>
      <c r="E91" s="380"/>
      <c r="F91" s="161">
        <f>F83</f>
        <v>34.350693</v>
      </c>
    </row>
    <row r="92" spans="1:6">
      <c r="A92" s="45">
        <v>4.2</v>
      </c>
      <c r="B92" s="380" t="s">
        <v>155</v>
      </c>
      <c r="C92" s="380"/>
      <c r="D92" s="380"/>
      <c r="E92" s="380"/>
      <c r="F92" s="161">
        <v>0</v>
      </c>
    </row>
    <row r="93" spans="1:6">
      <c r="A93" s="382" t="s">
        <v>127</v>
      </c>
      <c r="B93" s="382"/>
      <c r="C93" s="382"/>
      <c r="D93" s="382"/>
      <c r="E93" s="382"/>
      <c r="F93" s="173">
        <f>F83</f>
        <v>34.350693</v>
      </c>
    </row>
    <row r="94" spans="1:6">
      <c r="A94" s="400"/>
      <c r="B94" s="400"/>
      <c r="C94" s="400"/>
      <c r="D94" s="400"/>
      <c r="E94" s="400"/>
      <c r="F94" s="461"/>
    </row>
    <row r="95" spans="1:6">
      <c r="A95" s="397" t="s">
        <v>128</v>
      </c>
      <c r="B95" s="397"/>
      <c r="C95" s="397"/>
      <c r="D95" s="397"/>
      <c r="E95" s="397"/>
      <c r="F95" s="434"/>
    </row>
    <row r="96" spans="1:6" ht="24.75">
      <c r="A96" s="33">
        <v>5</v>
      </c>
      <c r="B96" s="150" t="s">
        <v>129</v>
      </c>
      <c r="C96" s="77"/>
      <c r="D96" s="77"/>
      <c r="E96" s="78"/>
      <c r="F96" s="35">
        <v>0</v>
      </c>
    </row>
    <row r="97" spans="1:6">
      <c r="A97" s="36" t="s">
        <v>28</v>
      </c>
      <c r="B97" s="373" t="s">
        <v>156</v>
      </c>
      <c r="C97" s="374"/>
      <c r="D97" s="374"/>
      <c r="E97" s="375"/>
      <c r="F97" s="252">
        <f>UNIFORME!F16</f>
        <v>72.721666666666664</v>
      </c>
    </row>
    <row r="98" spans="1:6">
      <c r="A98" s="36" t="s">
        <v>30</v>
      </c>
      <c r="B98" s="380" t="s">
        <v>157</v>
      </c>
      <c r="C98" s="380"/>
      <c r="D98" s="380"/>
      <c r="E98" s="380"/>
      <c r="F98" s="253">
        <f>EQUIPAMENTOS!E32</f>
        <v>62.686875000000008</v>
      </c>
    </row>
    <row r="99" spans="1:6">
      <c r="A99" s="198" t="s">
        <v>35</v>
      </c>
      <c r="B99" s="413" t="s">
        <v>132</v>
      </c>
      <c r="C99" s="413"/>
      <c r="D99" s="413"/>
      <c r="E99" s="413"/>
      <c r="F99" s="254">
        <f>EQUIPAMENTOS!E39</f>
        <v>1.5</v>
      </c>
    </row>
    <row r="100" spans="1:6">
      <c r="A100" s="407" t="s">
        <v>133</v>
      </c>
      <c r="B100" s="407"/>
      <c r="C100" s="407"/>
      <c r="D100" s="407"/>
      <c r="E100" s="407"/>
      <c r="F100" s="145">
        <f>SUM(F97:F99)-0.01</f>
        <v>136.89854166666669</v>
      </c>
    </row>
    <row r="101" spans="1:6">
      <c r="A101" s="415"/>
      <c r="B101" s="415"/>
      <c r="C101" s="415"/>
      <c r="D101" s="415"/>
      <c r="E101" s="415"/>
      <c r="F101" s="415"/>
    </row>
    <row r="102" spans="1:6">
      <c r="A102" s="397" t="s">
        <v>134</v>
      </c>
      <c r="B102" s="397"/>
      <c r="C102" s="397"/>
      <c r="D102" s="397"/>
      <c r="E102" s="397"/>
      <c r="F102" s="441"/>
    </row>
    <row r="103" spans="1:6">
      <c r="A103" s="33">
        <v>6</v>
      </c>
      <c r="B103" s="404" t="s">
        <v>135</v>
      </c>
      <c r="C103" s="404"/>
      <c r="D103" s="404"/>
      <c r="E103" s="76" t="s">
        <v>104</v>
      </c>
      <c r="F103" s="153" t="s">
        <v>61</v>
      </c>
    </row>
    <row r="104" spans="1:6">
      <c r="A104" s="36" t="s">
        <v>28</v>
      </c>
      <c r="B104" s="380" t="s">
        <v>136</v>
      </c>
      <c r="C104" s="380"/>
      <c r="D104" s="380"/>
      <c r="E104" s="260">
        <v>0.06</v>
      </c>
      <c r="F104" s="183">
        <f>F119*E104</f>
        <v>273.91188482800004</v>
      </c>
    </row>
    <row r="105" spans="1:6">
      <c r="A105" s="60" t="s">
        <v>30</v>
      </c>
      <c r="B105" s="380" t="s">
        <v>137</v>
      </c>
      <c r="C105" s="380"/>
      <c r="D105" s="380"/>
      <c r="E105" s="261">
        <v>0.06</v>
      </c>
      <c r="F105" s="257">
        <f>(F119+F104)*E105</f>
        <v>290.34659791768007</v>
      </c>
    </row>
    <row r="106" spans="1:6" ht="24.75">
      <c r="A106" s="70" t="s">
        <v>33</v>
      </c>
      <c r="B106" s="82" t="s">
        <v>138</v>
      </c>
      <c r="C106" s="83" t="s">
        <v>139</v>
      </c>
      <c r="D106" s="84">
        <f>F119</f>
        <v>4565.1980804666673</v>
      </c>
      <c r="E106" s="76" t="s">
        <v>158</v>
      </c>
      <c r="F106" s="258"/>
    </row>
    <row r="107" spans="1:6">
      <c r="A107" s="36" t="s">
        <v>140</v>
      </c>
      <c r="B107" s="380" t="s">
        <v>141</v>
      </c>
      <c r="C107" s="380"/>
      <c r="D107" s="380"/>
      <c r="E107" s="260">
        <v>1.6500000000000001E-2</v>
      </c>
      <c r="F107" s="183">
        <f>F119*E107</f>
        <v>75.325768327700018</v>
      </c>
    </row>
    <row r="108" spans="1:6">
      <c r="A108" s="36" t="s">
        <v>142</v>
      </c>
      <c r="B108" s="380" t="s">
        <v>143</v>
      </c>
      <c r="C108" s="380"/>
      <c r="D108" s="380"/>
      <c r="E108" s="260">
        <v>7.5999999999999998E-2</v>
      </c>
      <c r="F108" s="183">
        <f>F119*E108</f>
        <v>346.95505411546668</v>
      </c>
    </row>
    <row r="109" spans="1:6">
      <c r="A109" s="36" t="s">
        <v>144</v>
      </c>
      <c r="B109" s="380" t="s">
        <v>145</v>
      </c>
      <c r="C109" s="380"/>
      <c r="D109" s="380"/>
      <c r="E109" s="260">
        <v>0.05</v>
      </c>
      <c r="F109" s="183">
        <f>F119*E109</f>
        <v>228.25990402333338</v>
      </c>
    </row>
    <row r="110" spans="1:6">
      <c r="A110" s="406" t="s">
        <v>146</v>
      </c>
      <c r="B110" s="406"/>
      <c r="C110" s="406"/>
      <c r="D110" s="406"/>
      <c r="E110" s="262">
        <f>SUM(E107:E109)</f>
        <v>0.14250000000000002</v>
      </c>
      <c r="F110" s="259">
        <f>F104+F105+F107+F108+F109</f>
        <v>1214.7992092121801</v>
      </c>
    </row>
    <row r="111" spans="1:6">
      <c r="A111" s="65"/>
      <c r="B111" s="66"/>
      <c r="C111" s="66"/>
      <c r="D111" s="66"/>
      <c r="E111" s="66"/>
      <c r="F111" s="14"/>
    </row>
    <row r="112" spans="1:6">
      <c r="A112" s="381" t="s">
        <v>147</v>
      </c>
      <c r="B112" s="381"/>
      <c r="C112" s="381"/>
      <c r="D112" s="381"/>
      <c r="E112" s="381"/>
      <c r="F112" s="458"/>
    </row>
    <row r="113" spans="1:8">
      <c r="A113" s="406" t="s">
        <v>148</v>
      </c>
      <c r="B113" s="406"/>
      <c r="C113" s="406"/>
      <c r="D113" s="406"/>
      <c r="E113" s="459"/>
      <c r="F113" s="263" t="s">
        <v>61</v>
      </c>
    </row>
    <row r="114" spans="1:8">
      <c r="A114" s="88" t="s">
        <v>28</v>
      </c>
      <c r="B114" s="380" t="s">
        <v>59</v>
      </c>
      <c r="C114" s="380"/>
      <c r="D114" s="380"/>
      <c r="E114" s="373"/>
      <c r="F114" s="264">
        <f>F30</f>
        <v>1743.69</v>
      </c>
    </row>
    <row r="115" spans="1:8">
      <c r="A115" s="88" t="s">
        <v>30</v>
      </c>
      <c r="B115" s="380" t="s">
        <v>70</v>
      </c>
      <c r="C115" s="380"/>
      <c r="D115" s="380"/>
      <c r="E115" s="373"/>
      <c r="F115" s="265">
        <f>F64</f>
        <v>2534.268587</v>
      </c>
    </row>
    <row r="116" spans="1:8">
      <c r="A116" s="88" t="s">
        <v>33</v>
      </c>
      <c r="B116" s="380" t="s">
        <v>102</v>
      </c>
      <c r="C116" s="380"/>
      <c r="D116" s="380"/>
      <c r="E116" s="373"/>
      <c r="F116" s="266">
        <f>F74</f>
        <v>115.99025880000002</v>
      </c>
    </row>
    <row r="117" spans="1:8">
      <c r="A117" s="88" t="s">
        <v>35</v>
      </c>
      <c r="B117" s="380" t="s">
        <v>112</v>
      </c>
      <c r="C117" s="380"/>
      <c r="D117" s="380"/>
      <c r="E117" s="373"/>
      <c r="F117" s="267">
        <f>F83</f>
        <v>34.350693</v>
      </c>
    </row>
    <row r="118" spans="1:8">
      <c r="A118" s="88" t="s">
        <v>37</v>
      </c>
      <c r="B118" s="380" t="s">
        <v>128</v>
      </c>
      <c r="C118" s="380"/>
      <c r="D118" s="380"/>
      <c r="E118" s="373"/>
      <c r="F118" s="268">
        <f>F100</f>
        <v>136.89854166666669</v>
      </c>
    </row>
    <row r="119" spans="1:8">
      <c r="A119" s="382" t="s">
        <v>149</v>
      </c>
      <c r="B119" s="382"/>
      <c r="C119" s="382"/>
      <c r="D119" s="382"/>
      <c r="E119" s="457"/>
      <c r="F119" s="269">
        <f>SUM(F114:F118)</f>
        <v>4565.1980804666673</v>
      </c>
    </row>
    <row r="120" spans="1:8">
      <c r="A120" s="88" t="s">
        <v>40</v>
      </c>
      <c r="B120" s="380" t="s">
        <v>134</v>
      </c>
      <c r="C120" s="380"/>
      <c r="D120" s="380"/>
      <c r="E120" s="373"/>
      <c r="F120" s="264">
        <f>F110</f>
        <v>1214.7992092121801</v>
      </c>
    </row>
    <row r="121" spans="1:8" ht="24.75">
      <c r="A121" s="89"/>
      <c r="B121" s="197" t="s">
        <v>150</v>
      </c>
      <c r="C121" s="90"/>
      <c r="D121" s="90"/>
      <c r="E121" s="90"/>
      <c r="F121" s="259">
        <f>(F119+F104+F105)/(1-E110)</f>
        <v>5981.8735431047789</v>
      </c>
      <c r="G121" s="352"/>
      <c r="H121" s="352"/>
    </row>
  </sheetData>
  <mergeCells count="107">
    <mergeCell ref="B7:E7"/>
    <mergeCell ref="B8:E8"/>
    <mergeCell ref="B9:E9"/>
    <mergeCell ref="A11:F11"/>
    <mergeCell ref="A12:B12"/>
    <mergeCell ref="D12:F12"/>
    <mergeCell ref="A1:F1"/>
    <mergeCell ref="A2:F2"/>
    <mergeCell ref="A3:E3"/>
    <mergeCell ref="B4:E4"/>
    <mergeCell ref="B5:E5"/>
    <mergeCell ref="B6:E6"/>
    <mergeCell ref="B18:E18"/>
    <mergeCell ref="B19:E19"/>
    <mergeCell ref="B20:E20"/>
    <mergeCell ref="A22:F22"/>
    <mergeCell ref="B23:D23"/>
    <mergeCell ref="A30:E30"/>
    <mergeCell ref="A13:B13"/>
    <mergeCell ref="D13:F13"/>
    <mergeCell ref="A14:F14"/>
    <mergeCell ref="B15:E15"/>
    <mergeCell ref="B16:E16"/>
    <mergeCell ref="B17:E17"/>
    <mergeCell ref="A37:D37"/>
    <mergeCell ref="A38:D38"/>
    <mergeCell ref="A39:F39"/>
    <mergeCell ref="B40:D40"/>
    <mergeCell ref="B41:C41"/>
    <mergeCell ref="B42:C42"/>
    <mergeCell ref="A31:F31"/>
    <mergeCell ref="A32:F32"/>
    <mergeCell ref="B33:D33"/>
    <mergeCell ref="B34:D34"/>
    <mergeCell ref="B35:D35"/>
    <mergeCell ref="A36:D36"/>
    <mergeCell ref="A50:F50"/>
    <mergeCell ref="B51:E51"/>
    <mergeCell ref="B53:D53"/>
    <mergeCell ref="B54:D54"/>
    <mergeCell ref="B55:D55"/>
    <mergeCell ref="B56:D56"/>
    <mergeCell ref="B43:D43"/>
    <mergeCell ref="B44:C44"/>
    <mergeCell ref="B45:C45"/>
    <mergeCell ref="B47:C47"/>
    <mergeCell ref="B48:C48"/>
    <mergeCell ref="A49:D49"/>
    <mergeCell ref="A64:E64"/>
    <mergeCell ref="A66:F66"/>
    <mergeCell ref="B67:D67"/>
    <mergeCell ref="B68:D68"/>
    <mergeCell ref="B69:D69"/>
    <mergeCell ref="B70:D70"/>
    <mergeCell ref="A57:E57"/>
    <mergeCell ref="A59:F59"/>
    <mergeCell ref="A60:E60"/>
    <mergeCell ref="B61:E61"/>
    <mergeCell ref="B62:E62"/>
    <mergeCell ref="B63:E63"/>
    <mergeCell ref="B77:D77"/>
    <mergeCell ref="B78:D78"/>
    <mergeCell ref="B79:D79"/>
    <mergeCell ref="B80:D80"/>
    <mergeCell ref="B81:D81"/>
    <mergeCell ref="B82:D82"/>
    <mergeCell ref="B71:D71"/>
    <mergeCell ref="B72:D72"/>
    <mergeCell ref="B73:D73"/>
    <mergeCell ref="A74:D74"/>
    <mergeCell ref="A75:F75"/>
    <mergeCell ref="A76:F76"/>
    <mergeCell ref="A89:F89"/>
    <mergeCell ref="A90:E90"/>
    <mergeCell ref="B91:E91"/>
    <mergeCell ref="B92:E92"/>
    <mergeCell ref="A93:E93"/>
    <mergeCell ref="A94:F94"/>
    <mergeCell ref="A83:D83"/>
    <mergeCell ref="A84:F84"/>
    <mergeCell ref="B85:D85"/>
    <mergeCell ref="B86:D86"/>
    <mergeCell ref="A87:E87"/>
    <mergeCell ref="A88:F88"/>
    <mergeCell ref="A102:F102"/>
    <mergeCell ref="B103:D103"/>
    <mergeCell ref="B104:D104"/>
    <mergeCell ref="B105:D105"/>
    <mergeCell ref="B107:D107"/>
    <mergeCell ref="B108:D108"/>
    <mergeCell ref="A95:F95"/>
    <mergeCell ref="B97:E97"/>
    <mergeCell ref="B98:E98"/>
    <mergeCell ref="B99:E99"/>
    <mergeCell ref="A100:E100"/>
    <mergeCell ref="A101:F101"/>
    <mergeCell ref="B116:E116"/>
    <mergeCell ref="B117:E117"/>
    <mergeCell ref="B118:E118"/>
    <mergeCell ref="A119:E119"/>
    <mergeCell ref="B120:E120"/>
    <mergeCell ref="B109:D109"/>
    <mergeCell ref="A110:D110"/>
    <mergeCell ref="A112:F112"/>
    <mergeCell ref="A113:E113"/>
    <mergeCell ref="B114:E114"/>
    <mergeCell ref="B115:E115"/>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9EF069-B3BC-4854-A8F9-A8CB09551E1C}">
  <sheetPr>
    <tabColor theme="8" tint="0.39997558519241921"/>
  </sheetPr>
  <dimension ref="A1:H121"/>
  <sheetViews>
    <sheetView workbookViewId="0"/>
    <sheetView topLeftCell="A87" zoomScaleNormal="100" zoomScaleSheetLayoutView="100" workbookViewId="1">
      <selection activeCell="H121" sqref="G121:H121"/>
    </sheetView>
  </sheetViews>
  <sheetFormatPr defaultRowHeight="15"/>
  <cols>
    <col min="1" max="1" width="4.5703125" bestFit="1" customWidth="1"/>
    <col min="2" max="2" width="11.7109375" customWidth="1"/>
    <col min="3" max="3" width="14.140625" customWidth="1"/>
    <col min="4" max="4" width="16.28515625" customWidth="1"/>
    <col min="5" max="5" width="19" customWidth="1"/>
    <col min="6" max="6" width="36.28515625" customWidth="1"/>
    <col min="7" max="7" width="12.5703125" bestFit="1" customWidth="1"/>
    <col min="8" max="8" width="13.7109375" bestFit="1" customWidth="1"/>
  </cols>
  <sheetData>
    <row r="1" spans="1:6" ht="18.75">
      <c r="A1" s="383" t="s">
        <v>24</v>
      </c>
      <c r="B1" s="383"/>
      <c r="C1" s="383"/>
      <c r="D1" s="383"/>
      <c r="E1" s="383"/>
      <c r="F1" s="383"/>
    </row>
    <row r="2" spans="1:6">
      <c r="A2" s="384" t="s">
        <v>25</v>
      </c>
      <c r="B2" s="384"/>
      <c r="C2" s="384"/>
      <c r="D2" s="384"/>
      <c r="E2" s="384"/>
      <c r="F2" s="384"/>
    </row>
    <row r="3" spans="1:6" ht="37.5">
      <c r="A3" s="385" t="s">
        <v>26</v>
      </c>
      <c r="B3" s="385"/>
      <c r="C3" s="385"/>
      <c r="D3" s="385"/>
      <c r="E3" s="385"/>
      <c r="F3" s="2" t="s">
        <v>151</v>
      </c>
    </row>
    <row r="4" spans="1:6">
      <c r="A4" s="7" t="s">
        <v>28</v>
      </c>
      <c r="B4" s="386" t="s">
        <v>29</v>
      </c>
      <c r="C4" s="386"/>
      <c r="D4" s="386"/>
      <c r="E4" s="386"/>
      <c r="F4" s="8"/>
    </row>
    <row r="5" spans="1:6">
      <c r="A5" s="9" t="s">
        <v>30</v>
      </c>
      <c r="B5" s="380" t="s">
        <v>31</v>
      </c>
      <c r="C5" s="380"/>
      <c r="D5" s="380"/>
      <c r="E5" s="380"/>
      <c r="F5" s="10" t="s">
        <v>32</v>
      </c>
    </row>
    <row r="6" spans="1:6">
      <c r="A6" s="9" t="s">
        <v>33</v>
      </c>
      <c r="B6" s="380" t="s">
        <v>34</v>
      </c>
      <c r="C6" s="380"/>
      <c r="D6" s="380"/>
      <c r="E6" s="380"/>
      <c r="F6" s="10">
        <v>2025</v>
      </c>
    </row>
    <row r="7" spans="1:6">
      <c r="A7" s="11" t="s">
        <v>35</v>
      </c>
      <c r="B7" s="379" t="s">
        <v>36</v>
      </c>
      <c r="C7" s="379"/>
      <c r="D7" s="379"/>
      <c r="E7" s="379"/>
      <c r="F7" s="1">
        <v>12</v>
      </c>
    </row>
    <row r="8" spans="1:6">
      <c r="A8" s="12" t="s">
        <v>37</v>
      </c>
      <c r="B8" s="380" t="s">
        <v>38</v>
      </c>
      <c r="C8" s="380"/>
      <c r="D8" s="380"/>
      <c r="E8" s="380"/>
      <c r="F8" s="1" t="s">
        <v>39</v>
      </c>
    </row>
    <row r="9" spans="1:6">
      <c r="A9" s="12" t="s">
        <v>40</v>
      </c>
      <c r="B9" s="380" t="s">
        <v>41</v>
      </c>
      <c r="C9" s="380"/>
      <c r="D9" s="380"/>
      <c r="E9" s="373"/>
      <c r="F9" s="203" t="s">
        <v>42</v>
      </c>
    </row>
    <row r="10" spans="1:6">
      <c r="A10" s="13"/>
      <c r="B10" s="14"/>
      <c r="C10" s="14"/>
      <c r="D10" s="14"/>
      <c r="E10" s="14"/>
      <c r="F10" s="15"/>
    </row>
    <row r="11" spans="1:6">
      <c r="A11" s="381" t="s">
        <v>43</v>
      </c>
      <c r="B11" s="381"/>
      <c r="C11" s="381"/>
      <c r="D11" s="381"/>
      <c r="E11" s="381"/>
      <c r="F11" s="381"/>
    </row>
    <row r="12" spans="1:6" ht="24.75">
      <c r="A12" s="382" t="s">
        <v>44</v>
      </c>
      <c r="B12" s="382"/>
      <c r="C12" s="17" t="s">
        <v>45</v>
      </c>
      <c r="D12" s="429" t="s">
        <v>46</v>
      </c>
      <c r="E12" s="429"/>
      <c r="F12" s="429"/>
    </row>
    <row r="13" spans="1:6">
      <c r="A13" s="430" t="s">
        <v>152</v>
      </c>
      <c r="B13" s="430"/>
      <c r="C13" s="19" t="s">
        <v>48</v>
      </c>
      <c r="D13" s="431">
        <v>4</v>
      </c>
      <c r="E13" s="431"/>
      <c r="F13" s="431"/>
    </row>
    <row r="14" spans="1:6">
      <c r="A14" s="389" t="s">
        <v>50</v>
      </c>
      <c r="B14" s="389"/>
      <c r="C14" s="389"/>
      <c r="D14" s="389"/>
      <c r="E14" s="389"/>
      <c r="F14" s="389"/>
    </row>
    <row r="15" spans="1:6" ht="24.75">
      <c r="A15" s="22">
        <v>1</v>
      </c>
      <c r="B15" s="387" t="s">
        <v>51</v>
      </c>
      <c r="C15" s="387"/>
      <c r="D15" s="387"/>
      <c r="E15" s="387"/>
      <c r="F15" s="23" t="s">
        <v>152</v>
      </c>
    </row>
    <row r="16" spans="1:6">
      <c r="A16" s="24">
        <v>2</v>
      </c>
      <c r="B16" s="380" t="s">
        <v>53</v>
      </c>
      <c r="C16" s="380"/>
      <c r="D16" s="380"/>
      <c r="E16" s="380"/>
      <c r="F16" s="10" t="s">
        <v>153</v>
      </c>
    </row>
    <row r="17" spans="1:6">
      <c r="A17" s="25">
        <v>3</v>
      </c>
      <c r="B17" s="380" t="s">
        <v>55</v>
      </c>
      <c r="C17" s="380"/>
      <c r="D17" s="380"/>
      <c r="E17" s="380"/>
      <c r="F17" s="26">
        <v>1743.69</v>
      </c>
    </row>
    <row r="18" spans="1:6" ht="24.75">
      <c r="A18" s="28">
        <v>4</v>
      </c>
      <c r="B18" s="387" t="s">
        <v>56</v>
      </c>
      <c r="C18" s="387"/>
      <c r="D18" s="387"/>
      <c r="E18" s="387"/>
      <c r="F18" s="23" t="s">
        <v>152</v>
      </c>
    </row>
    <row r="19" spans="1:6">
      <c r="A19" s="25">
        <v>5</v>
      </c>
      <c r="B19" s="379" t="s">
        <v>57</v>
      </c>
      <c r="C19" s="379"/>
      <c r="D19" s="379"/>
      <c r="E19" s="379"/>
      <c r="F19" s="29">
        <v>45658</v>
      </c>
    </row>
    <row r="20" spans="1:6">
      <c r="A20" s="25">
        <v>6</v>
      </c>
      <c r="B20" s="380" t="s">
        <v>58</v>
      </c>
      <c r="C20" s="380"/>
      <c r="D20" s="380"/>
      <c r="E20" s="380"/>
      <c r="F20" s="10" t="s">
        <v>39</v>
      </c>
    </row>
    <row r="21" spans="1:6">
      <c r="A21" s="31"/>
      <c r="B21" s="31"/>
      <c r="C21" s="31"/>
      <c r="D21" s="31"/>
      <c r="E21" s="31"/>
      <c r="F21" s="31"/>
    </row>
    <row r="22" spans="1:6">
      <c r="A22" s="397" t="s">
        <v>59</v>
      </c>
      <c r="B22" s="397"/>
      <c r="C22" s="397"/>
      <c r="D22" s="397"/>
      <c r="E22" s="397"/>
      <c r="F22" s="397"/>
    </row>
    <row r="23" spans="1:6">
      <c r="A23" s="33">
        <v>1</v>
      </c>
      <c r="B23" s="398" t="s">
        <v>60</v>
      </c>
      <c r="C23" s="398"/>
      <c r="D23" s="398"/>
      <c r="E23" s="34" t="s">
        <v>104</v>
      </c>
      <c r="F23" s="35" t="s">
        <v>61</v>
      </c>
    </row>
    <row r="24" spans="1:6">
      <c r="A24" s="36" t="s">
        <v>28</v>
      </c>
      <c r="B24" s="37" t="s">
        <v>62</v>
      </c>
      <c r="C24" s="38"/>
      <c r="D24" s="39"/>
      <c r="E24" s="40">
        <v>100</v>
      </c>
      <c r="F24" s="27">
        <f>F17</f>
        <v>1743.69</v>
      </c>
    </row>
    <row r="25" spans="1:6">
      <c r="A25" s="36" t="s">
        <v>30</v>
      </c>
      <c r="B25" s="37" t="s">
        <v>63</v>
      </c>
      <c r="C25" s="38"/>
      <c r="D25" s="39"/>
      <c r="E25" s="40"/>
      <c r="F25" s="41"/>
    </row>
    <row r="26" spans="1:6" ht="24.75">
      <c r="A26" s="36" t="s">
        <v>33</v>
      </c>
      <c r="B26" s="37" t="s">
        <v>64</v>
      </c>
      <c r="C26" s="38"/>
      <c r="D26" s="39"/>
      <c r="E26" s="42"/>
      <c r="F26" s="41"/>
    </row>
    <row r="27" spans="1:6" ht="24.75">
      <c r="A27" s="36" t="s">
        <v>35</v>
      </c>
      <c r="B27" s="37" t="s">
        <v>65</v>
      </c>
      <c r="C27" s="38"/>
      <c r="D27" s="39"/>
      <c r="E27" s="40"/>
      <c r="F27" s="41"/>
    </row>
    <row r="28" spans="1:6" ht="37.5">
      <c r="A28" s="36" t="s">
        <v>37</v>
      </c>
      <c r="B28" s="37" t="s">
        <v>66</v>
      </c>
      <c r="C28" s="38"/>
      <c r="D28" s="39"/>
      <c r="E28" s="43"/>
      <c r="F28" s="41"/>
    </row>
    <row r="29" spans="1:6" ht="24.75">
      <c r="A29" s="36" t="s">
        <v>40</v>
      </c>
      <c r="B29" s="37" t="s">
        <v>67</v>
      </c>
      <c r="C29" s="38"/>
      <c r="D29" s="39"/>
      <c r="E29" s="43"/>
      <c r="F29" s="27"/>
    </row>
    <row r="30" spans="1:6">
      <c r="A30" s="399" t="s">
        <v>68</v>
      </c>
      <c r="B30" s="399"/>
      <c r="C30" s="399"/>
      <c r="D30" s="399"/>
      <c r="E30" s="399"/>
      <c r="F30" s="44">
        <f>SUM(F24:F29)</f>
        <v>1743.69</v>
      </c>
    </row>
    <row r="31" spans="1:6">
      <c r="A31" s="400" t="s">
        <v>69</v>
      </c>
      <c r="B31" s="400"/>
      <c r="C31" s="400"/>
      <c r="D31" s="400"/>
      <c r="E31" s="400"/>
      <c r="F31" s="400"/>
    </row>
    <row r="32" spans="1:6">
      <c r="A32" s="381" t="s">
        <v>70</v>
      </c>
      <c r="B32" s="381"/>
      <c r="C32" s="381"/>
      <c r="D32" s="381"/>
      <c r="E32" s="381"/>
      <c r="F32" s="381"/>
    </row>
    <row r="33" spans="1:6">
      <c r="A33" s="45">
        <v>2.1</v>
      </c>
      <c r="B33" s="398" t="s">
        <v>71</v>
      </c>
      <c r="C33" s="398"/>
      <c r="D33" s="398"/>
      <c r="E33" s="34" t="s">
        <v>104</v>
      </c>
      <c r="F33" s="76" t="s">
        <v>61</v>
      </c>
    </row>
    <row r="34" spans="1:6">
      <c r="A34" s="36" t="s">
        <v>28</v>
      </c>
      <c r="B34" s="380" t="s">
        <v>72</v>
      </c>
      <c r="C34" s="380"/>
      <c r="D34" s="380"/>
      <c r="E34" s="46">
        <v>8.3299999999999999E-2</v>
      </c>
      <c r="F34" s="161">
        <f>F30*E34</f>
        <v>145.24937700000001</v>
      </c>
    </row>
    <row r="35" spans="1:6">
      <c r="A35" s="36" t="s">
        <v>30</v>
      </c>
      <c r="B35" s="380" t="s">
        <v>73</v>
      </c>
      <c r="C35" s="380"/>
      <c r="D35" s="380"/>
      <c r="E35" s="46">
        <v>0.121</v>
      </c>
      <c r="F35" s="161">
        <f>F30*E35</f>
        <v>210.98649</v>
      </c>
    </row>
    <row r="36" spans="1:6">
      <c r="A36" s="382" t="s">
        <v>74</v>
      </c>
      <c r="B36" s="382"/>
      <c r="C36" s="382"/>
      <c r="D36" s="382"/>
      <c r="E36" s="48">
        <f>E34+E35</f>
        <v>0.20429999999999998</v>
      </c>
      <c r="F36" s="162">
        <f>$F$30*E36</f>
        <v>356.23586699999998</v>
      </c>
    </row>
    <row r="37" spans="1:6">
      <c r="A37" s="390" t="s">
        <v>75</v>
      </c>
      <c r="B37" s="391"/>
      <c r="C37" s="391"/>
      <c r="D37" s="392"/>
      <c r="E37" s="49">
        <v>0</v>
      </c>
      <c r="F37" s="161">
        <f>$F$36*E37</f>
        <v>0</v>
      </c>
    </row>
    <row r="38" spans="1:6">
      <c r="A38" s="393" t="s">
        <v>76</v>
      </c>
      <c r="B38" s="394"/>
      <c r="C38" s="394"/>
      <c r="D38" s="395"/>
      <c r="E38" s="50">
        <f>E36+E37</f>
        <v>0.20429999999999998</v>
      </c>
      <c r="F38" s="163">
        <f>F36+F37</f>
        <v>356.23586699999998</v>
      </c>
    </row>
    <row r="39" spans="1:6">
      <c r="A39" s="396"/>
      <c r="B39" s="396"/>
      <c r="C39" s="396"/>
      <c r="D39" s="396"/>
      <c r="E39" s="396"/>
      <c r="F39" s="393"/>
    </row>
    <row r="40" spans="1:6">
      <c r="A40" s="52">
        <v>2.2000000000000002</v>
      </c>
      <c r="B40" s="402" t="s">
        <v>77</v>
      </c>
      <c r="C40" s="402"/>
      <c r="D40" s="402"/>
      <c r="E40" s="53" t="s">
        <v>104</v>
      </c>
      <c r="F40" s="164" t="s">
        <v>61</v>
      </c>
    </row>
    <row r="41" spans="1:6" ht="20.25" customHeight="1">
      <c r="A41" s="36" t="s">
        <v>28</v>
      </c>
      <c r="B41" s="401" t="s">
        <v>78</v>
      </c>
      <c r="C41" s="401"/>
      <c r="D41" s="39"/>
      <c r="E41" s="46">
        <v>0.2</v>
      </c>
      <c r="F41" s="161">
        <f t="shared" ref="F41:F49" si="0">$F$30*E41</f>
        <v>348.73800000000006</v>
      </c>
    </row>
    <row r="42" spans="1:6" ht="24.75" customHeight="1">
      <c r="A42" s="36" t="s">
        <v>30</v>
      </c>
      <c r="B42" s="401" t="s">
        <v>79</v>
      </c>
      <c r="C42" s="401"/>
      <c r="D42" s="39"/>
      <c r="E42" s="46">
        <v>2.5000000000000001E-2</v>
      </c>
      <c r="F42" s="161">
        <f t="shared" si="0"/>
        <v>43.592250000000007</v>
      </c>
    </row>
    <row r="43" spans="1:6">
      <c r="A43" s="36" t="s">
        <v>33</v>
      </c>
      <c r="B43" s="403" t="s">
        <v>80</v>
      </c>
      <c r="C43" s="403"/>
      <c r="D43" s="403"/>
      <c r="E43" s="46">
        <v>0.01</v>
      </c>
      <c r="F43" s="161">
        <f t="shared" si="0"/>
        <v>17.436900000000001</v>
      </c>
    </row>
    <row r="44" spans="1:6">
      <c r="A44" s="36" t="s">
        <v>35</v>
      </c>
      <c r="B44" s="401" t="s">
        <v>81</v>
      </c>
      <c r="C44" s="401"/>
      <c r="D44" s="39"/>
      <c r="E44" s="46">
        <v>1.4999999999999999E-2</v>
      </c>
      <c r="F44" s="161">
        <f t="shared" si="0"/>
        <v>26.155349999999999</v>
      </c>
    </row>
    <row r="45" spans="1:6">
      <c r="A45" s="36" t="s">
        <v>37</v>
      </c>
      <c r="B45" s="401" t="s">
        <v>82</v>
      </c>
      <c r="C45" s="401"/>
      <c r="D45" s="39"/>
      <c r="E45" s="46">
        <v>0.01</v>
      </c>
      <c r="F45" s="161">
        <f t="shared" si="0"/>
        <v>17.436900000000001</v>
      </c>
    </row>
    <row r="46" spans="1:6" ht="37.5">
      <c r="A46" s="36" t="s">
        <v>40</v>
      </c>
      <c r="B46" s="37" t="s">
        <v>83</v>
      </c>
      <c r="C46" s="38"/>
      <c r="D46" s="39"/>
      <c r="E46" s="46">
        <v>6.0000000000000001E-3</v>
      </c>
      <c r="F46" s="161">
        <f t="shared" si="0"/>
        <v>10.46214</v>
      </c>
    </row>
    <row r="47" spans="1:6" ht="24" customHeight="1">
      <c r="A47" s="36" t="s">
        <v>84</v>
      </c>
      <c r="B47" s="401" t="s">
        <v>85</v>
      </c>
      <c r="C47" s="401"/>
      <c r="D47" s="39"/>
      <c r="E47" s="46">
        <v>2E-3</v>
      </c>
      <c r="F47" s="161">
        <f t="shared" si="0"/>
        <v>3.4873800000000004</v>
      </c>
    </row>
    <row r="48" spans="1:6" ht="20.25" customHeight="1">
      <c r="A48" s="36" t="s">
        <v>86</v>
      </c>
      <c r="B48" s="401" t="s">
        <v>87</v>
      </c>
      <c r="C48" s="401"/>
      <c r="D48" s="39"/>
      <c r="E48" s="46">
        <v>0.08</v>
      </c>
      <c r="F48" s="161">
        <f t="shared" si="0"/>
        <v>139.49520000000001</v>
      </c>
    </row>
    <row r="49" spans="1:6">
      <c r="A49" s="399" t="s">
        <v>88</v>
      </c>
      <c r="B49" s="399"/>
      <c r="C49" s="399"/>
      <c r="D49" s="399"/>
      <c r="E49" s="56">
        <f>E41+E42+E43+E44+E45+E46+E47+E48</f>
        <v>0.34800000000000003</v>
      </c>
      <c r="F49" s="165">
        <f>$F$30*E49</f>
        <v>606.80412000000013</v>
      </c>
    </row>
    <row r="50" spans="1:6">
      <c r="A50" s="396"/>
      <c r="B50" s="396"/>
      <c r="C50" s="396"/>
      <c r="D50" s="396"/>
      <c r="E50" s="396"/>
      <c r="F50" s="396"/>
    </row>
    <row r="51" spans="1:6">
      <c r="A51" s="52">
        <v>2.2999999999999998</v>
      </c>
      <c r="B51" s="402" t="s">
        <v>89</v>
      </c>
      <c r="C51" s="402"/>
      <c r="D51" s="402"/>
      <c r="E51" s="402"/>
      <c r="F51" s="54" t="s">
        <v>61</v>
      </c>
    </row>
    <row r="52" spans="1:6">
      <c r="A52" s="36" t="s">
        <v>28</v>
      </c>
      <c r="B52" s="37" t="s">
        <v>90</v>
      </c>
      <c r="C52" s="38"/>
      <c r="D52" s="39"/>
      <c r="E52" s="57">
        <v>11</v>
      </c>
      <c r="F52" s="58">
        <f>E52*2*22-(F30*0.06)</f>
        <v>379.37860000000001</v>
      </c>
    </row>
    <row r="53" spans="1:6">
      <c r="A53" s="60" t="s">
        <v>30</v>
      </c>
      <c r="B53" s="380" t="s">
        <v>91</v>
      </c>
      <c r="C53" s="380"/>
      <c r="D53" s="380"/>
      <c r="E53" s="61">
        <v>44.3</v>
      </c>
      <c r="F53" s="62">
        <f>E53*22</f>
        <v>974.59999999999991</v>
      </c>
    </row>
    <row r="54" spans="1:6">
      <c r="A54" s="60" t="s">
        <v>33</v>
      </c>
      <c r="B54" s="373" t="s">
        <v>92</v>
      </c>
      <c r="C54" s="374"/>
      <c r="D54" s="375"/>
      <c r="E54" s="61">
        <v>200</v>
      </c>
      <c r="F54" s="62">
        <f>200</f>
        <v>200</v>
      </c>
    </row>
    <row r="55" spans="1:6">
      <c r="A55" s="36" t="s">
        <v>35</v>
      </c>
      <c r="B55" s="380" t="s">
        <v>93</v>
      </c>
      <c r="C55" s="380"/>
      <c r="D55" s="380"/>
      <c r="E55" s="57">
        <v>13.64</v>
      </c>
      <c r="F55" s="58">
        <f>E55</f>
        <v>13.64</v>
      </c>
    </row>
    <row r="56" spans="1:6">
      <c r="A56" s="36" t="s">
        <v>37</v>
      </c>
      <c r="B56" s="373" t="s">
        <v>154</v>
      </c>
      <c r="C56" s="374"/>
      <c r="D56" s="375"/>
      <c r="E56" s="57">
        <v>3.61</v>
      </c>
      <c r="F56" s="58">
        <f>E56</f>
        <v>3.61</v>
      </c>
    </row>
    <row r="57" spans="1:6">
      <c r="A57" s="382" t="s">
        <v>95</v>
      </c>
      <c r="B57" s="382"/>
      <c r="C57" s="382"/>
      <c r="D57" s="382"/>
      <c r="E57" s="382"/>
      <c r="F57" s="64">
        <f>SUM(F52:F56)</f>
        <v>1571.2285999999999</v>
      </c>
    </row>
    <row r="58" spans="1:6">
      <c r="A58" s="65"/>
      <c r="B58" s="66"/>
      <c r="C58" s="66"/>
      <c r="D58" s="66"/>
      <c r="E58" s="66"/>
      <c r="F58" s="67"/>
    </row>
    <row r="59" spans="1:6">
      <c r="A59" s="405" t="s">
        <v>96</v>
      </c>
      <c r="B59" s="405"/>
      <c r="C59" s="405"/>
      <c r="D59" s="405"/>
      <c r="E59" s="405"/>
      <c r="F59" s="405"/>
    </row>
    <row r="60" spans="1:6">
      <c r="A60" s="406" t="s">
        <v>97</v>
      </c>
      <c r="B60" s="406"/>
      <c r="C60" s="406"/>
      <c r="D60" s="406"/>
      <c r="E60" s="406"/>
      <c r="F60" s="35" t="s">
        <v>61</v>
      </c>
    </row>
    <row r="61" spans="1:6">
      <c r="A61" s="45">
        <v>2.1</v>
      </c>
      <c r="B61" s="380" t="s">
        <v>98</v>
      </c>
      <c r="C61" s="380"/>
      <c r="D61" s="380"/>
      <c r="E61" s="380"/>
      <c r="F61" s="47">
        <f>F38</f>
        <v>356.23586699999998</v>
      </c>
    </row>
    <row r="62" spans="1:6">
      <c r="A62" s="45">
        <v>2.2000000000000002</v>
      </c>
      <c r="B62" s="380" t="s">
        <v>99</v>
      </c>
      <c r="C62" s="380"/>
      <c r="D62" s="380"/>
      <c r="E62" s="380"/>
      <c r="F62" s="47">
        <f>F49</f>
        <v>606.80412000000013</v>
      </c>
    </row>
    <row r="63" spans="1:6">
      <c r="A63" s="45">
        <v>2.2999999999999998</v>
      </c>
      <c r="B63" s="380" t="s">
        <v>100</v>
      </c>
      <c r="C63" s="380"/>
      <c r="D63" s="380"/>
      <c r="E63" s="380"/>
      <c r="F63" s="47">
        <f>F57</f>
        <v>1571.2285999999999</v>
      </c>
    </row>
    <row r="64" spans="1:6">
      <c r="A64" s="382" t="s">
        <v>101</v>
      </c>
      <c r="B64" s="382"/>
      <c r="C64" s="382"/>
      <c r="D64" s="382"/>
      <c r="E64" s="382"/>
      <c r="F64" s="69">
        <f>SUM(F61:F63)</f>
        <v>2534.268587</v>
      </c>
    </row>
    <row r="65" spans="1:6">
      <c r="A65" s="65"/>
      <c r="B65" s="66"/>
      <c r="C65" s="66"/>
      <c r="D65" s="66"/>
      <c r="E65" s="66"/>
      <c r="F65" s="67"/>
    </row>
    <row r="66" spans="1:6">
      <c r="A66" s="381" t="s">
        <v>102</v>
      </c>
      <c r="B66" s="381"/>
      <c r="C66" s="381"/>
      <c r="D66" s="381"/>
      <c r="E66" s="381"/>
      <c r="F66" s="381"/>
    </row>
    <row r="67" spans="1:6">
      <c r="A67" s="33">
        <v>3</v>
      </c>
      <c r="B67" s="404" t="s">
        <v>103</v>
      </c>
      <c r="C67" s="404"/>
      <c r="D67" s="404"/>
      <c r="E67" s="34" t="s">
        <v>104</v>
      </c>
      <c r="F67" s="76" t="s">
        <v>61</v>
      </c>
    </row>
    <row r="68" spans="1:6">
      <c r="A68" s="70" t="s">
        <v>28</v>
      </c>
      <c r="B68" s="380" t="s">
        <v>105</v>
      </c>
      <c r="C68" s="380"/>
      <c r="D68" s="380"/>
      <c r="E68" s="154">
        <v>4.5999999999999999E-3</v>
      </c>
      <c r="F68" s="166">
        <f>F30*E68</f>
        <v>8.0209740000000007</v>
      </c>
    </row>
    <row r="69" spans="1:6" ht="23.25" customHeight="1">
      <c r="A69" s="70" t="s">
        <v>30</v>
      </c>
      <c r="B69" s="408" t="s">
        <v>106</v>
      </c>
      <c r="C69" s="408"/>
      <c r="D69" s="408"/>
      <c r="E69" s="154">
        <v>4.0000000000000002E-4</v>
      </c>
      <c r="F69" s="166">
        <f>$F$30*E69</f>
        <v>0.6974760000000001</v>
      </c>
    </row>
    <row r="70" spans="1:6">
      <c r="A70" s="70" t="s">
        <v>33</v>
      </c>
      <c r="B70" s="380" t="s">
        <v>107</v>
      </c>
      <c r="C70" s="380"/>
      <c r="D70" s="380"/>
      <c r="E70" s="154">
        <v>3.44E-2</v>
      </c>
      <c r="F70" s="166">
        <f t="shared" ref="F70:F73" si="1">$F$30*E70</f>
        <v>59.982936000000002</v>
      </c>
    </row>
    <row r="71" spans="1:6">
      <c r="A71" s="70" t="s">
        <v>35</v>
      </c>
      <c r="B71" s="380" t="s">
        <v>108</v>
      </c>
      <c r="C71" s="380"/>
      <c r="D71" s="380"/>
      <c r="E71" s="154">
        <v>1.9400000000000001E-2</v>
      </c>
      <c r="F71" s="166">
        <f t="shared" si="1"/>
        <v>33.827586000000004</v>
      </c>
    </row>
    <row r="72" spans="1:6" ht="27" customHeight="1">
      <c r="A72" s="70" t="s">
        <v>37</v>
      </c>
      <c r="B72" s="387" t="s">
        <v>109</v>
      </c>
      <c r="C72" s="387"/>
      <c r="D72" s="387"/>
      <c r="E72" s="154">
        <v>7.1000000000000004E-3</v>
      </c>
      <c r="F72" s="166">
        <f t="shared" si="1"/>
        <v>12.380199000000001</v>
      </c>
    </row>
    <row r="73" spans="1:6" ht="19.5" customHeight="1">
      <c r="A73" s="283" t="s">
        <v>40</v>
      </c>
      <c r="B73" s="409" t="s">
        <v>110</v>
      </c>
      <c r="C73" s="409"/>
      <c r="D73" s="409"/>
      <c r="E73" s="358">
        <v>6.2E-4</v>
      </c>
      <c r="F73" s="284">
        <f t="shared" si="1"/>
        <v>1.0810877999999999</v>
      </c>
    </row>
    <row r="74" spans="1:6">
      <c r="A74" s="418" t="s">
        <v>111</v>
      </c>
      <c r="B74" s="419"/>
      <c r="C74" s="419"/>
      <c r="D74" s="419"/>
      <c r="E74" s="281">
        <f>SUM(E68:E73)</f>
        <v>6.6519999999999996E-2</v>
      </c>
      <c r="F74" s="282">
        <f>SUM(F68:F73)</f>
        <v>115.99025880000002</v>
      </c>
    </row>
    <row r="75" spans="1:6">
      <c r="A75" s="411"/>
      <c r="B75" s="411"/>
      <c r="C75" s="411"/>
      <c r="D75" s="411"/>
      <c r="E75" s="411"/>
      <c r="F75" s="411"/>
    </row>
    <row r="76" spans="1:6">
      <c r="A76" s="440" t="s">
        <v>112</v>
      </c>
      <c r="B76" s="440"/>
      <c r="C76" s="440"/>
      <c r="D76" s="440"/>
      <c r="E76" s="440"/>
      <c r="F76" s="441"/>
    </row>
    <row r="77" spans="1:6">
      <c r="A77" s="329">
        <v>4.0999999999999996</v>
      </c>
      <c r="B77" s="450" t="s">
        <v>113</v>
      </c>
      <c r="C77" s="450"/>
      <c r="D77" s="450"/>
      <c r="E77" s="306" t="s">
        <v>104</v>
      </c>
      <c r="F77" s="299" t="s">
        <v>61</v>
      </c>
    </row>
    <row r="78" spans="1:6">
      <c r="A78" s="300" t="s">
        <v>28</v>
      </c>
      <c r="B78" s="380" t="s">
        <v>114</v>
      </c>
      <c r="C78" s="380"/>
      <c r="D78" s="380"/>
      <c r="E78" s="177">
        <v>6.1999999999999998E-3</v>
      </c>
      <c r="F78" s="330">
        <f>$F$30*E78</f>
        <v>10.810878000000001</v>
      </c>
    </row>
    <row r="79" spans="1:6">
      <c r="A79" s="331" t="s">
        <v>30</v>
      </c>
      <c r="B79" s="380" t="s">
        <v>115</v>
      </c>
      <c r="C79" s="380"/>
      <c r="D79" s="380"/>
      <c r="E79" s="177">
        <v>2.8E-3</v>
      </c>
      <c r="F79" s="330">
        <f>$F$30*E79</f>
        <v>4.8823319999999999</v>
      </c>
    </row>
    <row r="80" spans="1:6">
      <c r="A80" s="331" t="s">
        <v>33</v>
      </c>
      <c r="B80" s="373" t="s">
        <v>116</v>
      </c>
      <c r="C80" s="374"/>
      <c r="D80" s="375"/>
      <c r="E80" s="177">
        <v>2.9999999999999997E-4</v>
      </c>
      <c r="F80" s="330">
        <f t="shared" ref="F80:F82" si="2">$F$30*E80</f>
        <v>0.52310699999999999</v>
      </c>
    </row>
    <row r="81" spans="1:6">
      <c r="A81" s="331" t="s">
        <v>35</v>
      </c>
      <c r="B81" s="380" t="s">
        <v>117</v>
      </c>
      <c r="C81" s="380"/>
      <c r="D81" s="380"/>
      <c r="E81" s="177">
        <v>2.0000000000000001E-4</v>
      </c>
      <c r="F81" s="330">
        <f t="shared" si="2"/>
        <v>0.34873800000000005</v>
      </c>
    </row>
    <row r="82" spans="1:6">
      <c r="A82" s="331" t="s">
        <v>37</v>
      </c>
      <c r="B82" s="380" t="s">
        <v>118</v>
      </c>
      <c r="C82" s="380"/>
      <c r="D82" s="380"/>
      <c r="E82" s="177">
        <v>2.0000000000000001E-4</v>
      </c>
      <c r="F82" s="330">
        <f t="shared" si="2"/>
        <v>0.34873800000000005</v>
      </c>
    </row>
    <row r="83" spans="1:6">
      <c r="A83" s="436" t="s">
        <v>119</v>
      </c>
      <c r="B83" s="437"/>
      <c r="C83" s="437"/>
      <c r="D83" s="437"/>
      <c r="E83" s="332">
        <f>SUM(E78:E82)</f>
        <v>9.7000000000000003E-3</v>
      </c>
      <c r="F83" s="333">
        <f>$F$30*E83</f>
        <v>16.913793000000002</v>
      </c>
    </row>
    <row r="84" spans="1:6">
      <c r="A84" s="420"/>
      <c r="B84" s="420"/>
      <c r="C84" s="420"/>
      <c r="D84" s="420"/>
      <c r="E84" s="420"/>
      <c r="F84" s="462"/>
    </row>
    <row r="85" spans="1:6">
      <c r="A85" s="52">
        <v>4.2</v>
      </c>
      <c r="B85" s="410" t="s">
        <v>120</v>
      </c>
      <c r="C85" s="410"/>
      <c r="D85" s="410"/>
      <c r="E85" s="74"/>
      <c r="F85" s="164" t="s">
        <v>61</v>
      </c>
    </row>
    <row r="86" spans="1:6">
      <c r="A86" s="36" t="s">
        <v>28</v>
      </c>
      <c r="B86" s="380" t="s">
        <v>121</v>
      </c>
      <c r="C86" s="380"/>
      <c r="D86" s="380"/>
      <c r="E86" s="40"/>
      <c r="F86" s="148">
        <v>0</v>
      </c>
    </row>
    <row r="87" spans="1:6">
      <c r="A87" s="399" t="s">
        <v>122</v>
      </c>
      <c r="B87" s="399"/>
      <c r="C87" s="399"/>
      <c r="D87" s="399"/>
      <c r="E87" s="399"/>
      <c r="F87" s="186"/>
    </row>
    <row r="88" spans="1:6">
      <c r="A88" s="400"/>
      <c r="B88" s="400"/>
      <c r="C88" s="400"/>
      <c r="D88" s="400"/>
      <c r="E88" s="400"/>
      <c r="F88" s="461"/>
    </row>
    <row r="89" spans="1:6">
      <c r="A89" s="414" t="s">
        <v>123</v>
      </c>
      <c r="B89" s="414"/>
      <c r="C89" s="414"/>
      <c r="D89" s="414"/>
      <c r="E89" s="414"/>
      <c r="F89" s="460"/>
    </row>
    <row r="90" spans="1:6">
      <c r="A90" s="406" t="s">
        <v>124</v>
      </c>
      <c r="B90" s="406"/>
      <c r="C90" s="406"/>
      <c r="D90" s="406"/>
      <c r="E90" s="406"/>
      <c r="F90" s="76" t="s">
        <v>61</v>
      </c>
    </row>
    <row r="91" spans="1:6">
      <c r="A91" s="45">
        <v>4.0999999999999996</v>
      </c>
      <c r="B91" s="380" t="s">
        <v>125</v>
      </c>
      <c r="C91" s="380"/>
      <c r="D91" s="380"/>
      <c r="E91" s="380"/>
      <c r="F91" s="161">
        <f>F83</f>
        <v>16.913793000000002</v>
      </c>
    </row>
    <row r="92" spans="1:6">
      <c r="A92" s="45">
        <v>4.2</v>
      </c>
      <c r="B92" s="380" t="s">
        <v>155</v>
      </c>
      <c r="C92" s="380"/>
      <c r="D92" s="380"/>
      <c r="E92" s="380"/>
      <c r="F92" s="161">
        <v>0</v>
      </c>
    </row>
    <row r="93" spans="1:6">
      <c r="A93" s="382" t="s">
        <v>127</v>
      </c>
      <c r="B93" s="382"/>
      <c r="C93" s="382"/>
      <c r="D93" s="382"/>
      <c r="E93" s="382"/>
      <c r="F93" s="173">
        <f>F83</f>
        <v>16.913793000000002</v>
      </c>
    </row>
    <row r="94" spans="1:6">
      <c r="A94" s="400"/>
      <c r="B94" s="400"/>
      <c r="C94" s="400"/>
      <c r="D94" s="400"/>
      <c r="E94" s="400"/>
      <c r="F94" s="461"/>
    </row>
    <row r="95" spans="1:6">
      <c r="A95" s="397" t="s">
        <v>128</v>
      </c>
      <c r="B95" s="397"/>
      <c r="C95" s="397"/>
      <c r="D95" s="397"/>
      <c r="E95" s="397"/>
      <c r="F95" s="434"/>
    </row>
    <row r="96" spans="1:6" ht="24.75">
      <c r="A96" s="33">
        <v>5</v>
      </c>
      <c r="B96" s="150" t="s">
        <v>129</v>
      </c>
      <c r="C96" s="77"/>
      <c r="D96" s="77"/>
      <c r="E96" s="78"/>
      <c r="F96" s="35">
        <v>0</v>
      </c>
    </row>
    <row r="97" spans="1:6">
      <c r="A97" s="36" t="s">
        <v>28</v>
      </c>
      <c r="B97" s="373" t="s">
        <v>156</v>
      </c>
      <c r="C97" s="374"/>
      <c r="D97" s="374"/>
      <c r="E97" s="375"/>
      <c r="F97" s="252">
        <f>UNIFORME!F16</f>
        <v>72.721666666666664</v>
      </c>
    </row>
    <row r="98" spans="1:6">
      <c r="A98" s="36" t="s">
        <v>30</v>
      </c>
      <c r="B98" s="380" t="s">
        <v>157</v>
      </c>
      <c r="C98" s="380"/>
      <c r="D98" s="380"/>
      <c r="E98" s="380"/>
      <c r="F98" s="253">
        <f>EQUIPAMENTOS!E52</f>
        <v>102.05791666666666</v>
      </c>
    </row>
    <row r="99" spans="1:6">
      <c r="A99" s="198" t="s">
        <v>35</v>
      </c>
      <c r="B99" s="413" t="s">
        <v>132</v>
      </c>
      <c r="C99" s="413"/>
      <c r="D99" s="413"/>
      <c r="E99" s="413"/>
      <c r="F99" s="254">
        <f>EQUIPAMENTOS!E59</f>
        <v>3</v>
      </c>
    </row>
    <row r="100" spans="1:6">
      <c r="A100" s="407" t="s">
        <v>133</v>
      </c>
      <c r="B100" s="407"/>
      <c r="C100" s="407"/>
      <c r="D100" s="407"/>
      <c r="E100" s="407"/>
      <c r="F100" s="145">
        <f>SUM(F97:F99)-0.01</f>
        <v>177.76958333333334</v>
      </c>
    </row>
    <row r="101" spans="1:6">
      <c r="A101" s="415"/>
      <c r="B101" s="415"/>
      <c r="C101" s="415"/>
      <c r="D101" s="415"/>
      <c r="E101" s="415"/>
      <c r="F101" s="415"/>
    </row>
    <row r="102" spans="1:6">
      <c r="A102" s="397" t="s">
        <v>134</v>
      </c>
      <c r="B102" s="397"/>
      <c r="C102" s="397"/>
      <c r="D102" s="397"/>
      <c r="E102" s="397"/>
      <c r="F102" s="441"/>
    </row>
    <row r="103" spans="1:6">
      <c r="A103" s="33">
        <v>6</v>
      </c>
      <c r="B103" s="404" t="s">
        <v>135</v>
      </c>
      <c r="C103" s="404"/>
      <c r="D103" s="404"/>
      <c r="E103" s="76" t="s">
        <v>104</v>
      </c>
      <c r="F103" s="153" t="s">
        <v>61</v>
      </c>
    </row>
    <row r="104" spans="1:6">
      <c r="A104" s="36" t="s">
        <v>28</v>
      </c>
      <c r="B104" s="380" t="s">
        <v>136</v>
      </c>
      <c r="C104" s="380"/>
      <c r="D104" s="380"/>
      <c r="E104" s="260">
        <v>0.06</v>
      </c>
      <c r="F104" s="183">
        <f>F119*E104</f>
        <v>275.31793332800004</v>
      </c>
    </row>
    <row r="105" spans="1:6">
      <c r="A105" s="60" t="s">
        <v>30</v>
      </c>
      <c r="B105" s="380" t="s">
        <v>137</v>
      </c>
      <c r="C105" s="380"/>
      <c r="D105" s="380"/>
      <c r="E105" s="261">
        <v>0.06</v>
      </c>
      <c r="F105" s="257">
        <f>(F119+F104)*E105</f>
        <v>291.83700932768005</v>
      </c>
    </row>
    <row r="106" spans="1:6" ht="45" customHeight="1">
      <c r="A106" s="70" t="s">
        <v>33</v>
      </c>
      <c r="B106" s="82" t="s">
        <v>138</v>
      </c>
      <c r="C106" s="83" t="s">
        <v>139</v>
      </c>
      <c r="D106" s="84">
        <f>F119</f>
        <v>4588.6322221333339</v>
      </c>
      <c r="E106" s="76" t="s">
        <v>158</v>
      </c>
      <c r="F106" s="258"/>
    </row>
    <row r="107" spans="1:6">
      <c r="A107" s="36" t="s">
        <v>140</v>
      </c>
      <c r="B107" s="380" t="s">
        <v>141</v>
      </c>
      <c r="C107" s="380"/>
      <c r="D107" s="380"/>
      <c r="E107" s="260">
        <v>1.6500000000000001E-2</v>
      </c>
      <c r="F107" s="183">
        <f>F119*E107</f>
        <v>75.712431665200015</v>
      </c>
    </row>
    <row r="108" spans="1:6">
      <c r="A108" s="36" t="s">
        <v>142</v>
      </c>
      <c r="B108" s="380" t="s">
        <v>143</v>
      </c>
      <c r="C108" s="380"/>
      <c r="D108" s="380"/>
      <c r="E108" s="260">
        <v>7.5999999999999998E-2</v>
      </c>
      <c r="F108" s="183">
        <f>F119*E108</f>
        <v>348.73604888213339</v>
      </c>
    </row>
    <row r="109" spans="1:6">
      <c r="A109" s="36" t="s">
        <v>144</v>
      </c>
      <c r="B109" s="380" t="s">
        <v>145</v>
      </c>
      <c r="C109" s="380"/>
      <c r="D109" s="380"/>
      <c r="E109" s="260">
        <v>0.05</v>
      </c>
      <c r="F109" s="183">
        <f>F119*E109</f>
        <v>229.43161110666671</v>
      </c>
    </row>
    <row r="110" spans="1:6">
      <c r="A110" s="406" t="s">
        <v>146</v>
      </c>
      <c r="B110" s="406"/>
      <c r="C110" s="406"/>
      <c r="D110" s="406"/>
      <c r="E110" s="262">
        <f>SUM(E107:E109)</f>
        <v>0.14250000000000002</v>
      </c>
      <c r="F110" s="259">
        <f>F104+F105+F107+F108+F109</f>
        <v>1221.0350343096802</v>
      </c>
    </row>
    <row r="111" spans="1:6">
      <c r="A111" s="65"/>
      <c r="B111" s="66"/>
      <c r="C111" s="66"/>
      <c r="D111" s="66"/>
      <c r="E111" s="66"/>
      <c r="F111" s="14"/>
    </row>
    <row r="112" spans="1:6">
      <c r="A112" s="381" t="s">
        <v>147</v>
      </c>
      <c r="B112" s="381"/>
      <c r="C112" s="381"/>
      <c r="D112" s="381"/>
      <c r="E112" s="381"/>
      <c r="F112" s="458"/>
    </row>
    <row r="113" spans="1:8">
      <c r="A113" s="406" t="s">
        <v>148</v>
      </c>
      <c r="B113" s="406"/>
      <c r="C113" s="406"/>
      <c r="D113" s="406"/>
      <c r="E113" s="459"/>
      <c r="F113" s="263" t="s">
        <v>61</v>
      </c>
    </row>
    <row r="114" spans="1:8">
      <c r="A114" s="88" t="s">
        <v>28</v>
      </c>
      <c r="B114" s="380" t="s">
        <v>59</v>
      </c>
      <c r="C114" s="380"/>
      <c r="D114" s="380"/>
      <c r="E114" s="373"/>
      <c r="F114" s="264">
        <f>F30</f>
        <v>1743.69</v>
      </c>
    </row>
    <row r="115" spans="1:8">
      <c r="A115" s="88" t="s">
        <v>30</v>
      </c>
      <c r="B115" s="380" t="s">
        <v>70</v>
      </c>
      <c r="C115" s="380"/>
      <c r="D115" s="380"/>
      <c r="E115" s="373"/>
      <c r="F115" s="265">
        <f>F64</f>
        <v>2534.268587</v>
      </c>
    </row>
    <row r="116" spans="1:8">
      <c r="A116" s="88" t="s">
        <v>33</v>
      </c>
      <c r="B116" s="380" t="s">
        <v>102</v>
      </c>
      <c r="C116" s="380"/>
      <c r="D116" s="380"/>
      <c r="E116" s="373"/>
      <c r="F116" s="266">
        <f>F74</f>
        <v>115.99025880000002</v>
      </c>
    </row>
    <row r="117" spans="1:8">
      <c r="A117" s="88" t="s">
        <v>35</v>
      </c>
      <c r="B117" s="380" t="s">
        <v>112</v>
      </c>
      <c r="C117" s="380"/>
      <c r="D117" s="380"/>
      <c r="E117" s="373"/>
      <c r="F117" s="267">
        <f>F83</f>
        <v>16.913793000000002</v>
      </c>
    </row>
    <row r="118" spans="1:8">
      <c r="A118" s="88" t="s">
        <v>37</v>
      </c>
      <c r="B118" s="380" t="s">
        <v>128</v>
      </c>
      <c r="C118" s="380"/>
      <c r="D118" s="380"/>
      <c r="E118" s="373"/>
      <c r="F118" s="268">
        <f>F100</f>
        <v>177.76958333333334</v>
      </c>
    </row>
    <row r="119" spans="1:8">
      <c r="A119" s="382" t="s">
        <v>149</v>
      </c>
      <c r="B119" s="382"/>
      <c r="C119" s="382"/>
      <c r="D119" s="382"/>
      <c r="E119" s="457"/>
      <c r="F119" s="269">
        <f>SUM(F114:F118)</f>
        <v>4588.6322221333339</v>
      </c>
    </row>
    <row r="120" spans="1:8">
      <c r="A120" s="88" t="s">
        <v>40</v>
      </c>
      <c r="B120" s="380" t="s">
        <v>134</v>
      </c>
      <c r="C120" s="380"/>
      <c r="D120" s="380"/>
      <c r="E120" s="373"/>
      <c r="F120" s="264">
        <f>F110</f>
        <v>1221.0350343096802</v>
      </c>
    </row>
    <row r="121" spans="1:8" ht="24.75">
      <c r="A121" s="89"/>
      <c r="B121" s="197" t="s">
        <v>150</v>
      </c>
      <c r="C121" s="90"/>
      <c r="D121" s="90"/>
      <c r="E121" s="90"/>
      <c r="F121" s="259">
        <f>(F119+F104+F105)/(1-E110)</f>
        <v>6012.5797840105124</v>
      </c>
      <c r="G121" s="352"/>
      <c r="H121" s="352"/>
    </row>
  </sheetData>
  <mergeCells count="107">
    <mergeCell ref="B7:E7"/>
    <mergeCell ref="B8:E8"/>
    <mergeCell ref="B9:E9"/>
    <mergeCell ref="A11:F11"/>
    <mergeCell ref="A12:B12"/>
    <mergeCell ref="D12:F12"/>
    <mergeCell ref="A1:F1"/>
    <mergeCell ref="A2:F2"/>
    <mergeCell ref="A3:E3"/>
    <mergeCell ref="B4:E4"/>
    <mergeCell ref="B5:E5"/>
    <mergeCell ref="B6:E6"/>
    <mergeCell ref="B18:E18"/>
    <mergeCell ref="B19:E19"/>
    <mergeCell ref="B20:E20"/>
    <mergeCell ref="A22:F22"/>
    <mergeCell ref="B23:D23"/>
    <mergeCell ref="A30:E30"/>
    <mergeCell ref="A13:B13"/>
    <mergeCell ref="D13:F13"/>
    <mergeCell ref="A14:F14"/>
    <mergeCell ref="B15:E15"/>
    <mergeCell ref="B16:E16"/>
    <mergeCell ref="B17:E17"/>
    <mergeCell ref="A37:D37"/>
    <mergeCell ref="A38:D38"/>
    <mergeCell ref="A39:F39"/>
    <mergeCell ref="B40:D40"/>
    <mergeCell ref="B41:C41"/>
    <mergeCell ref="B42:C42"/>
    <mergeCell ref="A31:F31"/>
    <mergeCell ref="A32:F32"/>
    <mergeCell ref="B33:D33"/>
    <mergeCell ref="B34:D34"/>
    <mergeCell ref="B35:D35"/>
    <mergeCell ref="A36:D36"/>
    <mergeCell ref="A50:F50"/>
    <mergeCell ref="B51:E51"/>
    <mergeCell ref="B53:D53"/>
    <mergeCell ref="B54:D54"/>
    <mergeCell ref="B55:D55"/>
    <mergeCell ref="B56:D56"/>
    <mergeCell ref="B43:D43"/>
    <mergeCell ref="B44:C44"/>
    <mergeCell ref="B45:C45"/>
    <mergeCell ref="B47:C47"/>
    <mergeCell ref="B48:C48"/>
    <mergeCell ref="A49:D49"/>
    <mergeCell ref="A64:E64"/>
    <mergeCell ref="A66:F66"/>
    <mergeCell ref="B67:D67"/>
    <mergeCell ref="B68:D68"/>
    <mergeCell ref="B69:D69"/>
    <mergeCell ref="B70:D70"/>
    <mergeCell ref="A57:E57"/>
    <mergeCell ref="A59:F59"/>
    <mergeCell ref="A60:E60"/>
    <mergeCell ref="B61:E61"/>
    <mergeCell ref="B62:E62"/>
    <mergeCell ref="B63:E63"/>
    <mergeCell ref="B77:D77"/>
    <mergeCell ref="B78:D78"/>
    <mergeCell ref="B79:D79"/>
    <mergeCell ref="B80:D80"/>
    <mergeCell ref="B81:D81"/>
    <mergeCell ref="B82:D82"/>
    <mergeCell ref="B71:D71"/>
    <mergeCell ref="B72:D72"/>
    <mergeCell ref="B73:D73"/>
    <mergeCell ref="A74:D74"/>
    <mergeCell ref="A75:F75"/>
    <mergeCell ref="A76:F76"/>
    <mergeCell ref="A89:F89"/>
    <mergeCell ref="A90:E90"/>
    <mergeCell ref="B91:E91"/>
    <mergeCell ref="B92:E92"/>
    <mergeCell ref="A93:E93"/>
    <mergeCell ref="A94:F94"/>
    <mergeCell ref="A83:D83"/>
    <mergeCell ref="A84:F84"/>
    <mergeCell ref="B85:D85"/>
    <mergeCell ref="B86:D86"/>
    <mergeCell ref="A87:E87"/>
    <mergeCell ref="A88:F88"/>
    <mergeCell ref="A102:F102"/>
    <mergeCell ref="B103:D103"/>
    <mergeCell ref="B104:D104"/>
    <mergeCell ref="B105:D105"/>
    <mergeCell ref="B107:D107"/>
    <mergeCell ref="B108:D108"/>
    <mergeCell ref="A95:F95"/>
    <mergeCell ref="B97:E97"/>
    <mergeCell ref="B98:E98"/>
    <mergeCell ref="B99:E99"/>
    <mergeCell ref="A100:E100"/>
    <mergeCell ref="A101:F101"/>
    <mergeCell ref="B116:E116"/>
    <mergeCell ref="B117:E117"/>
    <mergeCell ref="B118:E118"/>
    <mergeCell ref="A119:E119"/>
    <mergeCell ref="B120:E120"/>
    <mergeCell ref="B109:D109"/>
    <mergeCell ref="A110:D110"/>
    <mergeCell ref="A112:F112"/>
    <mergeCell ref="A113:E113"/>
    <mergeCell ref="B114:E114"/>
    <mergeCell ref="B115:E115"/>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G67"/>
  <sheetViews>
    <sheetView zoomScaleNormal="100" workbookViewId="0">
      <selection activeCell="G19" sqref="G19"/>
    </sheetView>
    <sheetView topLeftCell="A12" workbookViewId="1">
      <selection activeCell="E59" sqref="E59"/>
    </sheetView>
  </sheetViews>
  <sheetFormatPr defaultColWidth="8.7109375" defaultRowHeight="15"/>
  <cols>
    <col min="1" max="1" width="44.42578125" customWidth="1"/>
    <col min="2" max="2" width="12.7109375" customWidth="1"/>
    <col min="3" max="3" width="18.7109375" customWidth="1"/>
    <col min="4" max="4" width="16.42578125" customWidth="1"/>
    <col min="5" max="5" width="16.5703125" customWidth="1"/>
    <col min="6" max="6" width="23" customWidth="1"/>
    <col min="7" max="7" width="20" customWidth="1"/>
  </cols>
  <sheetData>
    <row r="1" spans="1:7">
      <c r="A1" s="472" t="s">
        <v>159</v>
      </c>
      <c r="B1" s="472"/>
      <c r="C1" s="472"/>
      <c r="D1" s="472"/>
      <c r="E1" s="472"/>
    </row>
    <row r="2" spans="1:7" ht="21" customHeight="1">
      <c r="A2" s="472"/>
      <c r="B2" s="472"/>
      <c r="C2" s="472"/>
      <c r="D2" s="472"/>
      <c r="E2" s="472"/>
    </row>
    <row r="3" spans="1:7" ht="29.25" customHeight="1">
      <c r="A3" s="92" t="s">
        <v>160</v>
      </c>
      <c r="B3" s="92" t="s">
        <v>161</v>
      </c>
      <c r="C3" s="93" t="s">
        <v>162</v>
      </c>
      <c r="D3" s="138" t="s">
        <v>163</v>
      </c>
      <c r="E3" s="138" t="s">
        <v>23</v>
      </c>
    </row>
    <row r="4" spans="1:7" ht="23.1" customHeight="1">
      <c r="A4" s="142" t="s">
        <v>164</v>
      </c>
      <c r="B4" s="95">
        <v>1</v>
      </c>
      <c r="C4" s="97">
        <v>47.82</v>
      </c>
      <c r="D4" s="139">
        <v>5</v>
      </c>
      <c r="E4" s="140">
        <f t="shared" ref="E4:E9" si="0">B4*C4</f>
        <v>47.82</v>
      </c>
      <c r="F4" s="85"/>
      <c r="G4" s="86"/>
    </row>
    <row r="5" spans="1:7" ht="23.1" customHeight="1">
      <c r="A5" s="142" t="s">
        <v>165</v>
      </c>
      <c r="B5" s="95">
        <v>1</v>
      </c>
      <c r="C5" s="141">
        <v>68.849999999999994</v>
      </c>
      <c r="D5" s="139">
        <v>5</v>
      </c>
      <c r="E5" s="140">
        <f t="shared" si="0"/>
        <v>68.849999999999994</v>
      </c>
      <c r="F5" s="85"/>
      <c r="G5" s="86"/>
    </row>
    <row r="6" spans="1:7" ht="23.1" customHeight="1">
      <c r="A6" s="142" t="s">
        <v>166</v>
      </c>
      <c r="B6" s="95">
        <v>1</v>
      </c>
      <c r="C6" s="141">
        <v>712.31</v>
      </c>
      <c r="D6" s="139">
        <v>5</v>
      </c>
      <c r="E6" s="140">
        <f t="shared" si="0"/>
        <v>712.31</v>
      </c>
      <c r="F6" s="85"/>
      <c r="G6" s="86"/>
    </row>
    <row r="7" spans="1:7" ht="23.1" customHeight="1">
      <c r="A7" s="142" t="s">
        <v>167</v>
      </c>
      <c r="B7" s="95">
        <v>9</v>
      </c>
      <c r="C7" s="141">
        <v>559.58000000000004</v>
      </c>
      <c r="D7" s="139">
        <v>5</v>
      </c>
      <c r="E7" s="140">
        <f t="shared" si="0"/>
        <v>5036.22</v>
      </c>
      <c r="F7" s="85"/>
      <c r="G7" s="86"/>
    </row>
    <row r="8" spans="1:7" ht="23.1" customHeight="1">
      <c r="A8" s="143" t="s">
        <v>168</v>
      </c>
      <c r="B8" s="95">
        <v>3</v>
      </c>
      <c r="C8" s="141">
        <v>1475.32</v>
      </c>
      <c r="D8" s="139">
        <v>5</v>
      </c>
      <c r="E8" s="140">
        <f t="shared" si="0"/>
        <v>4425.96</v>
      </c>
      <c r="F8" s="85"/>
      <c r="G8" s="86"/>
    </row>
    <row r="9" spans="1:7" ht="23.1" customHeight="1">
      <c r="A9" s="143" t="s">
        <v>169</v>
      </c>
      <c r="B9" s="95">
        <v>2</v>
      </c>
      <c r="C9" s="141">
        <v>1871.88</v>
      </c>
      <c r="D9" s="139">
        <v>5</v>
      </c>
      <c r="E9" s="140">
        <f t="shared" si="0"/>
        <v>3743.76</v>
      </c>
      <c r="F9" s="85"/>
      <c r="G9" s="86"/>
    </row>
    <row r="10" spans="1:7" ht="23.1" customHeight="1">
      <c r="A10" s="470" t="s">
        <v>170</v>
      </c>
      <c r="B10" s="470"/>
      <c r="C10" s="470"/>
      <c r="D10" s="470"/>
      <c r="E10" s="99">
        <f>SUM(E4:E9)</f>
        <v>14034.92</v>
      </c>
      <c r="F10" s="85"/>
      <c r="G10" s="86"/>
    </row>
    <row r="11" spans="1:7" ht="23.1" customHeight="1">
      <c r="A11" s="470" t="s">
        <v>171</v>
      </c>
      <c r="B11" s="470"/>
      <c r="C11" s="470"/>
      <c r="D11" s="470"/>
      <c r="E11" s="99">
        <f>E10/12/17</f>
        <v>68.798627450980391</v>
      </c>
    </row>
    <row r="12" spans="1:7">
      <c r="A12" s="466"/>
      <c r="B12" s="466"/>
      <c r="C12" s="466"/>
      <c r="D12" s="466"/>
      <c r="E12" s="466"/>
    </row>
    <row r="13" spans="1:7">
      <c r="A13" s="472" t="s">
        <v>172</v>
      </c>
      <c r="B13" s="472"/>
      <c r="C13" s="472"/>
      <c r="D13" s="472"/>
      <c r="E13" s="472"/>
    </row>
    <row r="14" spans="1:7">
      <c r="A14" s="472"/>
      <c r="B14" s="472"/>
      <c r="C14" s="472"/>
      <c r="D14" s="472"/>
      <c r="E14" s="472"/>
    </row>
    <row r="15" spans="1:7" ht="25.5">
      <c r="A15" s="92" t="s">
        <v>160</v>
      </c>
      <c r="B15" s="92" t="s">
        <v>161</v>
      </c>
      <c r="C15" s="93" t="s">
        <v>162</v>
      </c>
      <c r="D15" s="138" t="s">
        <v>163</v>
      </c>
      <c r="E15" s="138" t="s">
        <v>23</v>
      </c>
    </row>
    <row r="16" spans="1:7" ht="35.25" customHeight="1">
      <c r="A16" s="143" t="s">
        <v>173</v>
      </c>
      <c r="B16" s="95">
        <v>1</v>
      </c>
      <c r="C16" s="97">
        <v>144</v>
      </c>
      <c r="D16" s="139" t="s">
        <v>174</v>
      </c>
      <c r="E16" s="140">
        <f>B16*C16</f>
        <v>144</v>
      </c>
    </row>
    <row r="17" spans="1:5" ht="21.75" customHeight="1">
      <c r="A17" s="470" t="s">
        <v>170</v>
      </c>
      <c r="B17" s="470"/>
      <c r="C17" s="470"/>
      <c r="D17" s="470"/>
      <c r="E17" s="99">
        <f>SUM(E16:E16)</f>
        <v>144</v>
      </c>
    </row>
    <row r="18" spans="1:5" ht="20.25" customHeight="1">
      <c r="A18" s="471" t="s">
        <v>171</v>
      </c>
      <c r="B18" s="471"/>
      <c r="C18" s="471"/>
      <c r="D18" s="471"/>
      <c r="E18" s="144">
        <f>(E17/12)/19</f>
        <v>0.63157894736842102</v>
      </c>
    </row>
    <row r="22" spans="1:5">
      <c r="A22" s="469" t="s">
        <v>175</v>
      </c>
      <c r="B22" s="469"/>
      <c r="C22" s="469"/>
      <c r="D22" s="469"/>
      <c r="E22" s="469"/>
    </row>
    <row r="23" spans="1:5">
      <c r="A23" s="469"/>
      <c r="B23" s="469"/>
      <c r="C23" s="469"/>
      <c r="D23" s="469"/>
      <c r="E23" s="469"/>
    </row>
    <row r="24" spans="1:5" ht="24.75">
      <c r="A24" s="92" t="s">
        <v>160</v>
      </c>
      <c r="B24" s="92" t="s">
        <v>161</v>
      </c>
      <c r="C24" s="93" t="s">
        <v>162</v>
      </c>
      <c r="D24" s="138" t="s">
        <v>163</v>
      </c>
      <c r="E24" s="138" t="s">
        <v>23</v>
      </c>
    </row>
    <row r="25" spans="1:5">
      <c r="A25" s="142" t="s">
        <v>164</v>
      </c>
      <c r="B25" s="95">
        <v>1</v>
      </c>
      <c r="C25" s="97">
        <v>47.82</v>
      </c>
      <c r="D25" s="139">
        <v>5</v>
      </c>
      <c r="E25" s="140">
        <f t="shared" ref="E25:E30" si="1">B25*C25</f>
        <v>47.82</v>
      </c>
    </row>
    <row r="26" spans="1:5">
      <c r="A26" s="142" t="s">
        <v>165</v>
      </c>
      <c r="B26" s="95">
        <v>1</v>
      </c>
      <c r="C26" s="141">
        <v>68.849999999999994</v>
      </c>
      <c r="D26" s="139">
        <v>5</v>
      </c>
      <c r="E26" s="140">
        <f t="shared" si="1"/>
        <v>68.849999999999994</v>
      </c>
    </row>
    <row r="27" spans="1:5">
      <c r="A27" s="142" t="s">
        <v>166</v>
      </c>
      <c r="B27" s="95">
        <v>1</v>
      </c>
      <c r="C27" s="141">
        <v>712.31</v>
      </c>
      <c r="D27" s="139">
        <v>5</v>
      </c>
      <c r="E27" s="140">
        <f t="shared" si="1"/>
        <v>712.31</v>
      </c>
    </row>
    <row r="28" spans="1:5">
      <c r="A28" s="142" t="s">
        <v>167</v>
      </c>
      <c r="B28" s="95">
        <v>4</v>
      </c>
      <c r="C28" s="141">
        <v>559.58000000000004</v>
      </c>
      <c r="D28" s="139">
        <v>5</v>
      </c>
      <c r="E28" s="140">
        <f t="shared" si="1"/>
        <v>2238.3200000000002</v>
      </c>
    </row>
    <row r="29" spans="1:5" ht="22.5" customHeight="1">
      <c r="A29" s="143" t="s">
        <v>168</v>
      </c>
      <c r="B29" s="95">
        <v>2</v>
      </c>
      <c r="C29" s="141">
        <v>1475.32</v>
      </c>
      <c r="D29" s="139">
        <v>5</v>
      </c>
      <c r="E29" s="140">
        <f t="shared" si="1"/>
        <v>2950.64</v>
      </c>
    </row>
    <row r="30" spans="1:5">
      <c r="A30" s="143" t="s">
        <v>169</v>
      </c>
      <c r="B30" s="95">
        <v>0</v>
      </c>
      <c r="C30" s="141">
        <v>1871.88</v>
      </c>
      <c r="D30" s="139">
        <v>5</v>
      </c>
      <c r="E30" s="140">
        <f t="shared" si="1"/>
        <v>0</v>
      </c>
    </row>
    <row r="31" spans="1:5">
      <c r="A31" s="467" t="s">
        <v>170</v>
      </c>
      <c r="B31" s="467"/>
      <c r="C31" s="467"/>
      <c r="D31" s="467"/>
      <c r="E31" s="327">
        <f>SUM(E25:E30)</f>
        <v>6017.9400000000005</v>
      </c>
    </row>
    <row r="32" spans="1:5">
      <c r="A32" s="467" t="s">
        <v>171</v>
      </c>
      <c r="B32" s="467"/>
      <c r="C32" s="467"/>
      <c r="D32" s="467"/>
      <c r="E32" s="327">
        <f>E31/12/8</f>
        <v>62.686875000000008</v>
      </c>
    </row>
    <row r="33" spans="1:5">
      <c r="A33" s="466"/>
      <c r="B33" s="466"/>
      <c r="C33" s="466"/>
      <c r="D33" s="466"/>
      <c r="E33" s="466"/>
    </row>
    <row r="34" spans="1:5">
      <c r="A34" s="469" t="s">
        <v>172</v>
      </c>
      <c r="B34" s="469"/>
      <c r="C34" s="469"/>
      <c r="D34" s="469"/>
      <c r="E34" s="469"/>
    </row>
    <row r="35" spans="1:5">
      <c r="A35" s="469"/>
      <c r="B35" s="469"/>
      <c r="C35" s="469"/>
      <c r="D35" s="469"/>
      <c r="E35" s="469"/>
    </row>
    <row r="36" spans="1:5" ht="24.75">
      <c r="A36" s="92" t="s">
        <v>160</v>
      </c>
      <c r="B36" s="92" t="s">
        <v>161</v>
      </c>
      <c r="C36" s="93" t="s">
        <v>162</v>
      </c>
      <c r="D36" s="138" t="s">
        <v>163</v>
      </c>
      <c r="E36" s="138" t="s">
        <v>23</v>
      </c>
    </row>
    <row r="37" spans="1:5">
      <c r="A37" s="143" t="s">
        <v>173</v>
      </c>
      <c r="B37" s="95">
        <v>1</v>
      </c>
      <c r="C37" s="97">
        <v>144</v>
      </c>
      <c r="D37" s="139" t="s">
        <v>174</v>
      </c>
      <c r="E37" s="140">
        <f>B37*C37</f>
        <v>144</v>
      </c>
    </row>
    <row r="38" spans="1:5">
      <c r="A38" s="467" t="s">
        <v>170</v>
      </c>
      <c r="B38" s="467"/>
      <c r="C38" s="467"/>
      <c r="D38" s="467"/>
      <c r="E38" s="327">
        <f>SUM(E37:E37)</f>
        <v>144</v>
      </c>
    </row>
    <row r="39" spans="1:5">
      <c r="A39" s="468" t="s">
        <v>171</v>
      </c>
      <c r="B39" s="468"/>
      <c r="C39" s="468"/>
      <c r="D39" s="468"/>
      <c r="E39" s="328">
        <f>(E38/12)/8</f>
        <v>1.5</v>
      </c>
    </row>
    <row r="42" spans="1:5">
      <c r="A42" s="464" t="s">
        <v>176</v>
      </c>
      <c r="B42" s="464"/>
      <c r="C42" s="464"/>
      <c r="D42" s="464"/>
      <c r="E42" s="464"/>
    </row>
    <row r="43" spans="1:5">
      <c r="A43" s="464"/>
      <c r="B43" s="464"/>
      <c r="C43" s="464"/>
      <c r="D43" s="464"/>
      <c r="E43" s="464"/>
    </row>
    <row r="44" spans="1:5" ht="24.75">
      <c r="A44" s="92" t="s">
        <v>160</v>
      </c>
      <c r="B44" s="92" t="s">
        <v>161</v>
      </c>
      <c r="C44" s="93" t="s">
        <v>162</v>
      </c>
      <c r="D44" s="138" t="s">
        <v>163</v>
      </c>
      <c r="E44" s="138" t="s">
        <v>23</v>
      </c>
    </row>
    <row r="45" spans="1:5">
      <c r="A45" s="142" t="s">
        <v>164</v>
      </c>
      <c r="B45" s="95">
        <v>1</v>
      </c>
      <c r="C45" s="97">
        <v>47.82</v>
      </c>
      <c r="D45" s="139">
        <v>5</v>
      </c>
      <c r="E45" s="140">
        <f>B45*C45</f>
        <v>47.82</v>
      </c>
    </row>
    <row r="46" spans="1:5">
      <c r="A46" s="142" t="s">
        <v>165</v>
      </c>
      <c r="B46" s="95">
        <v>1</v>
      </c>
      <c r="C46" s="141">
        <v>68.849999999999994</v>
      </c>
      <c r="D46" s="139">
        <v>5</v>
      </c>
      <c r="E46" s="140">
        <f t="shared" ref="E45:E50" si="2">B46*C46</f>
        <v>68.849999999999994</v>
      </c>
    </row>
    <row r="47" spans="1:5">
      <c r="A47" s="142" t="s">
        <v>166</v>
      </c>
      <c r="B47" s="95">
        <v>1</v>
      </c>
      <c r="C47" s="141">
        <v>712.31</v>
      </c>
      <c r="D47" s="139">
        <v>5</v>
      </c>
      <c r="E47" s="140">
        <f t="shared" si="2"/>
        <v>712.31</v>
      </c>
    </row>
    <row r="48" spans="1:5">
      <c r="A48" s="142" t="s">
        <v>167</v>
      </c>
      <c r="B48" s="95">
        <v>2</v>
      </c>
      <c r="C48" s="141">
        <v>559.58000000000004</v>
      </c>
      <c r="D48" s="139">
        <v>5</v>
      </c>
      <c r="E48" s="140">
        <f t="shared" si="2"/>
        <v>1119.1600000000001</v>
      </c>
    </row>
    <row r="49" spans="1:5" ht="24" customHeight="1">
      <c r="A49" s="143" t="s">
        <v>168</v>
      </c>
      <c r="B49" s="95">
        <v>2</v>
      </c>
      <c r="C49" s="141">
        <v>1475.32</v>
      </c>
      <c r="D49" s="139">
        <v>5</v>
      </c>
      <c r="E49" s="140">
        <f t="shared" si="2"/>
        <v>2950.64</v>
      </c>
    </row>
    <row r="50" spans="1:5">
      <c r="A50" s="143" t="s">
        <v>169</v>
      </c>
      <c r="B50" s="95">
        <v>0</v>
      </c>
      <c r="C50" s="141">
        <v>1871.88</v>
      </c>
      <c r="D50" s="139">
        <v>5</v>
      </c>
      <c r="E50" s="140">
        <f t="shared" si="2"/>
        <v>0</v>
      </c>
    </row>
    <row r="51" spans="1:5">
      <c r="A51" s="465" t="s">
        <v>170</v>
      </c>
      <c r="B51" s="465"/>
      <c r="C51" s="465"/>
      <c r="D51" s="465"/>
      <c r="E51" s="336">
        <f>SUM(E45:E50)</f>
        <v>4898.78</v>
      </c>
    </row>
    <row r="52" spans="1:5">
      <c r="A52" s="465" t="s">
        <v>171</v>
      </c>
      <c r="B52" s="465"/>
      <c r="C52" s="465"/>
      <c r="D52" s="465"/>
      <c r="E52" s="336">
        <f>E51/12/4</f>
        <v>102.05791666666666</v>
      </c>
    </row>
    <row r="53" spans="1:5">
      <c r="A53" s="466"/>
      <c r="B53" s="466"/>
      <c r="C53" s="466"/>
      <c r="D53" s="466"/>
      <c r="E53" s="466"/>
    </row>
    <row r="54" spans="1:5">
      <c r="A54" s="464" t="s">
        <v>172</v>
      </c>
      <c r="B54" s="464"/>
      <c r="C54" s="464"/>
      <c r="D54" s="464"/>
      <c r="E54" s="464"/>
    </row>
    <row r="55" spans="1:5">
      <c r="A55" s="464"/>
      <c r="B55" s="464"/>
      <c r="C55" s="464"/>
      <c r="D55" s="464"/>
      <c r="E55" s="464"/>
    </row>
    <row r="56" spans="1:5" ht="24.75">
      <c r="A56" s="92" t="s">
        <v>160</v>
      </c>
      <c r="B56" s="92" t="s">
        <v>161</v>
      </c>
      <c r="C56" s="93" t="s">
        <v>162</v>
      </c>
      <c r="D56" s="138" t="s">
        <v>163</v>
      </c>
      <c r="E56" s="138" t="s">
        <v>23</v>
      </c>
    </row>
    <row r="57" spans="1:5">
      <c r="A57" s="143" t="s">
        <v>173</v>
      </c>
      <c r="B57" s="95">
        <v>1</v>
      </c>
      <c r="C57" s="97">
        <v>144</v>
      </c>
      <c r="D57" s="139" t="s">
        <v>174</v>
      </c>
      <c r="E57" s="140">
        <f>B57*C57</f>
        <v>144</v>
      </c>
    </row>
    <row r="58" spans="1:5">
      <c r="A58" s="465" t="s">
        <v>170</v>
      </c>
      <c r="B58" s="465"/>
      <c r="C58" s="465"/>
      <c r="D58" s="465"/>
      <c r="E58" s="336">
        <f>SUM(E57:E57)</f>
        <v>144</v>
      </c>
    </row>
    <row r="59" spans="1:5">
      <c r="A59" s="463" t="s">
        <v>171</v>
      </c>
      <c r="B59" s="463"/>
      <c r="C59" s="463"/>
      <c r="D59" s="463"/>
      <c r="E59" s="337">
        <f>(E58/12)/4</f>
        <v>3</v>
      </c>
    </row>
    <row r="60" spans="1:5">
      <c r="A60" s="334"/>
      <c r="B60" s="334"/>
      <c r="C60" s="334"/>
      <c r="D60" s="334"/>
      <c r="E60" s="335"/>
    </row>
    <row r="61" spans="1:5">
      <c r="C61" t="s">
        <v>177</v>
      </c>
    </row>
    <row r="62" spans="1:5">
      <c r="A62" s="349" t="s">
        <v>19</v>
      </c>
      <c r="B62" s="350" t="s">
        <v>20</v>
      </c>
      <c r="C62" s="350" t="s">
        <v>178</v>
      </c>
      <c r="D62" s="350" t="s">
        <v>179</v>
      </c>
      <c r="E62" s="351" t="s">
        <v>180</v>
      </c>
    </row>
    <row r="63" spans="1:5">
      <c r="A63" s="241" t="s">
        <v>1</v>
      </c>
      <c r="B63" s="242">
        <v>16</v>
      </c>
      <c r="C63" s="242">
        <v>7</v>
      </c>
      <c r="D63" s="242">
        <v>3</v>
      </c>
      <c r="E63" s="243">
        <v>2</v>
      </c>
    </row>
    <row r="64" spans="1:5">
      <c r="A64" s="235" t="s">
        <v>22</v>
      </c>
      <c r="B64" s="115">
        <v>2</v>
      </c>
      <c r="C64" s="115">
        <v>2</v>
      </c>
      <c r="D64" s="115">
        <v>0</v>
      </c>
      <c r="E64" s="236">
        <v>0</v>
      </c>
    </row>
    <row r="65" spans="1:5">
      <c r="A65" s="235" t="s">
        <v>16</v>
      </c>
      <c r="B65" s="115">
        <v>8</v>
      </c>
      <c r="C65" s="115">
        <v>4</v>
      </c>
      <c r="D65" s="115">
        <v>2</v>
      </c>
      <c r="E65" s="236">
        <v>0</v>
      </c>
    </row>
    <row r="66" spans="1:5" ht="15.75" thickBot="1">
      <c r="A66" s="244" t="s">
        <v>17</v>
      </c>
      <c r="B66" s="245">
        <v>4</v>
      </c>
      <c r="C66" s="245">
        <v>2</v>
      </c>
      <c r="D66" s="245">
        <v>1</v>
      </c>
      <c r="E66" s="246">
        <v>0</v>
      </c>
    </row>
    <row r="67" spans="1:5" ht="15.75" thickBot="1">
      <c r="A67" s="247" t="s">
        <v>23</v>
      </c>
      <c r="B67" s="248">
        <f>SUM(B63:B66)</f>
        <v>30</v>
      </c>
      <c r="C67" s="249">
        <f>SUM(C63:C66)</f>
        <v>15</v>
      </c>
      <c r="D67" s="249">
        <f t="shared" ref="C67:E67" si="3">SUM(D63:D66)</f>
        <v>6</v>
      </c>
      <c r="E67" s="250">
        <f t="shared" si="3"/>
        <v>2</v>
      </c>
    </row>
  </sheetData>
  <mergeCells count="21">
    <mergeCell ref="A17:D17"/>
    <mergeCell ref="A18:D18"/>
    <mergeCell ref="A1:E2"/>
    <mergeCell ref="A10:D10"/>
    <mergeCell ref="A11:D11"/>
    <mergeCell ref="A12:E12"/>
    <mergeCell ref="A13:E14"/>
    <mergeCell ref="A38:D38"/>
    <mergeCell ref="A39:D39"/>
    <mergeCell ref="A22:E23"/>
    <mergeCell ref="A31:D31"/>
    <mergeCell ref="A32:D32"/>
    <mergeCell ref="A33:E33"/>
    <mergeCell ref="A34:E35"/>
    <mergeCell ref="A59:D59"/>
    <mergeCell ref="A42:E43"/>
    <mergeCell ref="A51:D51"/>
    <mergeCell ref="A52:D52"/>
    <mergeCell ref="A53:E53"/>
    <mergeCell ref="A54:E55"/>
    <mergeCell ref="A58:D58"/>
  </mergeCells>
  <printOptions horizontalCentered="1" verticalCentered="1"/>
  <pageMargins left="0.31527777777777799" right="0.31527777777777799" top="1.4222222222222201" bottom="0.39374999999999999" header="0.511811023622047" footer="0.31527777777777799"/>
  <pageSetup paperSize="9" orientation="portrait" horizontalDpi="300" verticalDpi="300" r:id="rId1"/>
  <headerFooter>
    <oddFooter>&amp;CQOF 07 Conjunto 01 lote 05, Riacho Fundo I, Brasília/DF - CEP: 71.805-772</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H16"/>
  <sheetViews>
    <sheetView zoomScaleNormal="100" workbookViewId="0">
      <selection activeCell="E21" sqref="E21"/>
    </sheetView>
    <sheetView workbookViewId="1">
      <selection activeCell="C11" sqref="C11"/>
    </sheetView>
  </sheetViews>
  <sheetFormatPr defaultColWidth="8.7109375" defaultRowHeight="15"/>
  <cols>
    <col min="1" max="1" width="12.5703125" customWidth="1"/>
    <col min="2" max="2" width="33.7109375" customWidth="1"/>
    <col min="3" max="3" width="18.7109375" customWidth="1"/>
    <col min="4" max="5" width="16.42578125" customWidth="1"/>
    <col min="6" max="6" width="14.85546875" customWidth="1"/>
    <col min="7" max="7" width="23" customWidth="1"/>
    <col min="8" max="8" width="20" customWidth="1"/>
  </cols>
  <sheetData>
    <row r="1" spans="1:8">
      <c r="A1" s="472" t="s">
        <v>181</v>
      </c>
      <c r="B1" s="472"/>
      <c r="C1" s="472"/>
      <c r="D1" s="472"/>
      <c r="E1" s="472"/>
      <c r="F1" s="472"/>
    </row>
    <row r="2" spans="1:8" ht="21" customHeight="1">
      <c r="A2" s="472"/>
      <c r="B2" s="472"/>
      <c r="C2" s="472"/>
      <c r="D2" s="472"/>
      <c r="E2" s="472"/>
      <c r="F2" s="472"/>
    </row>
    <row r="3" spans="1:8" ht="29.25" customHeight="1">
      <c r="A3" s="92" t="s">
        <v>161</v>
      </c>
      <c r="B3" s="93" t="s">
        <v>160</v>
      </c>
      <c r="C3" s="93" t="s">
        <v>162</v>
      </c>
      <c r="D3" s="94" t="s">
        <v>14</v>
      </c>
      <c r="E3" s="138" t="s">
        <v>182</v>
      </c>
      <c r="F3" s="138" t="s">
        <v>183</v>
      </c>
    </row>
    <row r="4" spans="1:8" ht="23.1" customHeight="1">
      <c r="A4" s="95">
        <v>4</v>
      </c>
      <c r="B4" s="96" t="s">
        <v>184</v>
      </c>
      <c r="C4" s="97">
        <v>65.38</v>
      </c>
      <c r="D4" s="98">
        <f t="shared" ref="D4:D15" si="0">A4*C4</f>
        <v>261.52</v>
      </c>
      <c r="E4" s="139">
        <v>12</v>
      </c>
      <c r="F4" s="140">
        <f>D4/E4</f>
        <v>21.793333333333333</v>
      </c>
      <c r="G4" s="85"/>
      <c r="H4" s="86"/>
    </row>
    <row r="5" spans="1:8" ht="23.1" customHeight="1">
      <c r="A5" s="95">
        <v>4</v>
      </c>
      <c r="B5" s="96" t="s">
        <v>185</v>
      </c>
      <c r="C5" s="141">
        <v>45.39</v>
      </c>
      <c r="D5" s="98">
        <f t="shared" si="0"/>
        <v>181.56</v>
      </c>
      <c r="E5" s="139">
        <v>12</v>
      </c>
      <c r="F5" s="140">
        <f t="shared" ref="F4:F15" si="1">D5/E5</f>
        <v>15.13</v>
      </c>
      <c r="G5" s="85"/>
      <c r="H5" s="86"/>
    </row>
    <row r="6" spans="1:8" ht="23.1" customHeight="1">
      <c r="A6" s="95">
        <v>1</v>
      </c>
      <c r="B6" s="96" t="s">
        <v>186</v>
      </c>
      <c r="C6" s="141">
        <v>85.57</v>
      </c>
      <c r="D6" s="98">
        <f t="shared" si="0"/>
        <v>85.57</v>
      </c>
      <c r="E6" s="139">
        <v>12</v>
      </c>
      <c r="F6" s="140">
        <f t="shared" si="1"/>
        <v>7.1308333333333325</v>
      </c>
      <c r="G6" s="85"/>
      <c r="H6" s="86"/>
    </row>
    <row r="7" spans="1:8" ht="23.1" customHeight="1">
      <c r="A7" s="95">
        <v>1</v>
      </c>
      <c r="B7" s="96" t="s">
        <v>187</v>
      </c>
      <c r="C7" s="141">
        <v>53.09</v>
      </c>
      <c r="D7" s="98">
        <f t="shared" si="0"/>
        <v>53.09</v>
      </c>
      <c r="E7" s="139">
        <v>12</v>
      </c>
      <c r="F7" s="140">
        <f t="shared" si="1"/>
        <v>4.4241666666666672</v>
      </c>
      <c r="G7" s="85"/>
      <c r="H7" s="86"/>
    </row>
    <row r="8" spans="1:8" ht="23.1" customHeight="1">
      <c r="A8" s="95">
        <v>2</v>
      </c>
      <c r="B8" s="205" t="s">
        <v>188</v>
      </c>
      <c r="C8" s="141">
        <v>41.08</v>
      </c>
      <c r="D8" s="98">
        <f t="shared" si="0"/>
        <v>82.16</v>
      </c>
      <c r="E8" s="139">
        <v>12</v>
      </c>
      <c r="F8" s="140">
        <f t="shared" si="1"/>
        <v>6.8466666666666667</v>
      </c>
      <c r="G8" s="85"/>
      <c r="H8" s="86"/>
    </row>
    <row r="9" spans="1:8" ht="23.1" customHeight="1">
      <c r="A9" s="95">
        <v>1</v>
      </c>
      <c r="B9" s="205" t="s">
        <v>189</v>
      </c>
      <c r="C9" s="141">
        <v>38.450000000000003</v>
      </c>
      <c r="D9" s="98">
        <f t="shared" si="0"/>
        <v>38.450000000000003</v>
      </c>
      <c r="E9" s="139">
        <v>12</v>
      </c>
      <c r="F9" s="140">
        <f t="shared" si="1"/>
        <v>3.2041666666666671</v>
      </c>
      <c r="G9" s="85"/>
      <c r="H9" s="86"/>
    </row>
    <row r="10" spans="1:8" ht="23.1" customHeight="1">
      <c r="A10" s="95">
        <v>2</v>
      </c>
      <c r="B10" s="96" t="s">
        <v>190</v>
      </c>
      <c r="C10" s="141">
        <v>0.96</v>
      </c>
      <c r="D10" s="98">
        <f t="shared" si="0"/>
        <v>1.92</v>
      </c>
      <c r="E10" s="139">
        <v>12</v>
      </c>
      <c r="F10" s="140">
        <f t="shared" si="1"/>
        <v>0.16</v>
      </c>
      <c r="G10" s="85"/>
      <c r="H10" s="86"/>
    </row>
    <row r="11" spans="1:8" ht="23.1" customHeight="1">
      <c r="A11" s="95">
        <v>1</v>
      </c>
      <c r="B11" s="96" t="s">
        <v>191</v>
      </c>
      <c r="C11" s="141">
        <v>32.299999999999997</v>
      </c>
      <c r="D11" s="98">
        <f t="shared" si="0"/>
        <v>32.299999999999997</v>
      </c>
      <c r="E11" s="139">
        <v>12</v>
      </c>
      <c r="F11" s="140">
        <f t="shared" si="1"/>
        <v>2.6916666666666664</v>
      </c>
      <c r="G11" s="85"/>
      <c r="H11" s="86"/>
    </row>
    <row r="12" spans="1:8" ht="23.1" customHeight="1">
      <c r="A12" s="95">
        <v>1</v>
      </c>
      <c r="B12" s="96" t="s">
        <v>192</v>
      </c>
      <c r="C12" s="141">
        <v>27.69</v>
      </c>
      <c r="D12" s="98">
        <f t="shared" si="0"/>
        <v>27.69</v>
      </c>
      <c r="E12" s="139">
        <v>12</v>
      </c>
      <c r="F12" s="140">
        <f t="shared" si="1"/>
        <v>2.3075000000000001</v>
      </c>
      <c r="G12" s="85"/>
      <c r="H12" s="86"/>
    </row>
    <row r="13" spans="1:8" ht="23.1" customHeight="1">
      <c r="A13" s="95">
        <v>1</v>
      </c>
      <c r="B13" s="96" t="s">
        <v>193</v>
      </c>
      <c r="C13" s="141">
        <v>4.1399999999999997</v>
      </c>
      <c r="D13" s="98">
        <f t="shared" si="0"/>
        <v>4.1399999999999997</v>
      </c>
      <c r="E13" s="139">
        <v>12</v>
      </c>
      <c r="F13" s="140">
        <f t="shared" si="1"/>
        <v>0.34499999999999997</v>
      </c>
      <c r="G13" s="85"/>
      <c r="H13" s="86"/>
    </row>
    <row r="14" spans="1:8" ht="23.1" customHeight="1">
      <c r="A14" s="95">
        <v>1</v>
      </c>
      <c r="B14" s="96" t="s">
        <v>194</v>
      </c>
      <c r="C14" s="141">
        <v>16.05</v>
      </c>
      <c r="D14" s="98">
        <f t="shared" si="0"/>
        <v>16.05</v>
      </c>
      <c r="E14" s="139">
        <v>12</v>
      </c>
      <c r="F14" s="140">
        <f t="shared" si="1"/>
        <v>1.3375000000000001</v>
      </c>
      <c r="G14" s="85"/>
      <c r="H14" s="86"/>
    </row>
    <row r="15" spans="1:8" ht="23.1" customHeight="1">
      <c r="A15" s="95">
        <v>1</v>
      </c>
      <c r="B15" s="96" t="s">
        <v>195</v>
      </c>
      <c r="C15" s="141">
        <v>88.21</v>
      </c>
      <c r="D15" s="98">
        <f t="shared" si="0"/>
        <v>88.21</v>
      </c>
      <c r="E15" s="139">
        <v>12</v>
      </c>
      <c r="F15" s="140">
        <f t="shared" si="1"/>
        <v>7.3508333333333331</v>
      </c>
      <c r="G15" s="85"/>
      <c r="H15" s="86"/>
    </row>
    <row r="16" spans="1:8" ht="23.1" customHeight="1">
      <c r="A16" s="470" t="s">
        <v>196</v>
      </c>
      <c r="B16" s="470"/>
      <c r="C16" s="470"/>
      <c r="D16" s="470"/>
      <c r="E16" s="470"/>
      <c r="F16" s="99">
        <f>SUM(F4:F15)</f>
        <v>72.721666666666664</v>
      </c>
    </row>
  </sheetData>
  <mergeCells count="2">
    <mergeCell ref="A1:F2"/>
    <mergeCell ref="A16:E16"/>
  </mergeCells>
  <printOptions horizontalCentered="1" verticalCentered="1"/>
  <pageMargins left="0.31527777777777799" right="0.31527777777777799" top="1.4222222222222201" bottom="0.39374999999999999" header="0.511811023622047" footer="0.31527777777777799"/>
  <pageSetup paperSize="9" orientation="portrait" horizontalDpi="300" verticalDpi="300"/>
  <headerFooter>
    <oddFooter>&amp;CQOF 07 Conjunto 01 lote 05, Riacho Fundo I, Brasília/DF - CEP: 71.805-772</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E69"/>
  <sheetViews>
    <sheetView zoomScaleNormal="100" workbookViewId="0">
      <selection activeCell="D52" sqref="D52"/>
    </sheetView>
    <sheetView tabSelected="1" workbookViewId="1">
      <selection activeCell="D46" sqref="D46"/>
    </sheetView>
  </sheetViews>
  <sheetFormatPr defaultColWidth="9.140625" defaultRowHeight="15"/>
  <cols>
    <col min="1" max="1" width="21.28515625" customWidth="1"/>
    <col min="2" max="2" width="52" customWidth="1"/>
    <col min="3" max="3" width="28.140625" customWidth="1"/>
    <col min="4" max="4" width="42.5703125" customWidth="1"/>
    <col min="5" max="5" width="57.85546875" customWidth="1"/>
    <col min="7" max="7" width="25.42578125" customWidth="1"/>
  </cols>
  <sheetData>
    <row r="1" spans="1:5" s="100" customFormat="1" ht="15" customHeight="1">
      <c r="A1" s="473" t="s">
        <v>197</v>
      </c>
      <c r="B1" s="473"/>
      <c r="C1" s="473"/>
      <c r="D1" s="473"/>
      <c r="E1" s="473"/>
    </row>
    <row r="2" spans="1:5" ht="15" customHeight="1">
      <c r="A2" s="473"/>
      <c r="B2" s="473"/>
      <c r="C2" s="473"/>
      <c r="D2" s="473"/>
      <c r="E2" s="473"/>
    </row>
    <row r="3" spans="1:5">
      <c r="A3" s="474" t="s">
        <v>198</v>
      </c>
      <c r="B3" s="474"/>
      <c r="C3" s="474"/>
      <c r="D3" s="474"/>
      <c r="E3" s="475"/>
    </row>
    <row r="4" spans="1:5">
      <c r="A4" s="102" t="s">
        <v>199</v>
      </c>
      <c r="B4" s="103" t="s">
        <v>200</v>
      </c>
      <c r="C4" s="102" t="s">
        <v>104</v>
      </c>
      <c r="D4" s="102" t="s">
        <v>201</v>
      </c>
      <c r="E4" s="475"/>
    </row>
    <row r="5" spans="1:5" ht="30">
      <c r="A5" s="104" t="s">
        <v>28</v>
      </c>
      <c r="B5" s="105" t="s">
        <v>202</v>
      </c>
      <c r="C5" s="199" t="s">
        <v>203</v>
      </c>
      <c r="D5" s="106" t="s">
        <v>204</v>
      </c>
      <c r="E5" s="475"/>
    </row>
    <row r="6" spans="1:5">
      <c r="A6" s="104" t="s">
        <v>30</v>
      </c>
      <c r="B6" s="105" t="s">
        <v>205</v>
      </c>
      <c r="C6" s="104">
        <v>0.3</v>
      </c>
      <c r="D6" s="107" t="s">
        <v>206</v>
      </c>
      <c r="E6" s="475"/>
    </row>
    <row r="7" spans="1:5">
      <c r="A7" s="104" t="s">
        <v>33</v>
      </c>
      <c r="B7" s="105" t="s">
        <v>207</v>
      </c>
      <c r="C7" s="107" t="s">
        <v>208</v>
      </c>
      <c r="D7" s="107" t="s">
        <v>209</v>
      </c>
      <c r="E7" s="475"/>
    </row>
    <row r="8" spans="1:5">
      <c r="A8" s="104" t="s">
        <v>35</v>
      </c>
      <c r="B8" s="105" t="s">
        <v>210</v>
      </c>
      <c r="C8" s="108">
        <v>0.2</v>
      </c>
      <c r="D8" s="107" t="s">
        <v>211</v>
      </c>
      <c r="E8" s="475"/>
    </row>
    <row r="9" spans="1:5">
      <c r="A9" s="109" t="s">
        <v>37</v>
      </c>
      <c r="B9" s="110" t="s">
        <v>212</v>
      </c>
      <c r="C9" s="109"/>
      <c r="D9" s="111"/>
      <c r="E9" s="475"/>
    </row>
    <row r="10" spans="1:5">
      <c r="A10" s="476"/>
      <c r="B10" s="476"/>
      <c r="C10" s="476"/>
      <c r="D10" s="476"/>
      <c r="E10" s="476"/>
    </row>
    <row r="11" spans="1:5">
      <c r="A11" s="102" t="s">
        <v>213</v>
      </c>
      <c r="B11" s="477" t="s">
        <v>214</v>
      </c>
      <c r="C11" s="477"/>
      <c r="D11" s="477"/>
      <c r="E11" s="477"/>
    </row>
    <row r="12" spans="1:5">
      <c r="A12" s="478" t="s">
        <v>215</v>
      </c>
      <c r="B12" s="478"/>
      <c r="C12" s="478"/>
      <c r="D12" s="478"/>
      <c r="E12" s="478"/>
    </row>
    <row r="13" spans="1:5">
      <c r="A13" s="102" t="s">
        <v>216</v>
      </c>
      <c r="B13" s="103" t="s">
        <v>98</v>
      </c>
      <c r="C13" s="112" t="s">
        <v>217</v>
      </c>
      <c r="D13" s="102" t="s">
        <v>218</v>
      </c>
      <c r="E13" s="102" t="s">
        <v>219</v>
      </c>
    </row>
    <row r="14" spans="1:5">
      <c r="A14" s="101" t="s">
        <v>28</v>
      </c>
      <c r="B14" s="113" t="s">
        <v>220</v>
      </c>
      <c r="C14" s="114" t="s">
        <v>221</v>
      </c>
      <c r="D14" s="115" t="s">
        <v>222</v>
      </c>
      <c r="E14" s="115" t="s">
        <v>223</v>
      </c>
    </row>
    <row r="15" spans="1:5">
      <c r="A15" s="101" t="s">
        <v>30</v>
      </c>
      <c r="B15" s="113" t="s">
        <v>224</v>
      </c>
      <c r="C15" s="114" t="s">
        <v>225</v>
      </c>
      <c r="D15" s="115" t="s">
        <v>226</v>
      </c>
      <c r="E15" s="115" t="s">
        <v>227</v>
      </c>
    </row>
    <row r="16" spans="1:5">
      <c r="A16" s="101" t="s">
        <v>33</v>
      </c>
      <c r="B16" s="201" t="s">
        <v>228</v>
      </c>
      <c r="C16" s="114" t="s">
        <v>229</v>
      </c>
      <c r="D16" s="116" t="s">
        <v>230</v>
      </c>
      <c r="E16" s="117"/>
    </row>
    <row r="17" spans="1:5">
      <c r="A17" s="479"/>
      <c r="B17" s="479"/>
      <c r="C17" s="479"/>
      <c r="D17" s="479"/>
      <c r="E17" s="479"/>
    </row>
    <row r="18" spans="1:5">
      <c r="A18" s="101" t="s">
        <v>231</v>
      </c>
      <c r="B18" s="474" t="s">
        <v>232</v>
      </c>
      <c r="C18" s="474"/>
      <c r="D18" s="474"/>
      <c r="E18" s="474"/>
    </row>
    <row r="19" spans="1:5">
      <c r="A19" s="474" t="s">
        <v>233</v>
      </c>
      <c r="B19" s="474"/>
      <c r="C19" s="474"/>
      <c r="D19" s="474"/>
      <c r="E19" s="474"/>
    </row>
    <row r="20" spans="1:5">
      <c r="A20" s="102" t="s">
        <v>234</v>
      </c>
      <c r="B20" s="102" t="s">
        <v>99</v>
      </c>
      <c r="C20" s="112" t="s">
        <v>217</v>
      </c>
      <c r="D20" s="102" t="s">
        <v>218</v>
      </c>
      <c r="E20" s="102" t="s">
        <v>219</v>
      </c>
    </row>
    <row r="21" spans="1:5">
      <c r="A21" s="101" t="s">
        <v>28</v>
      </c>
      <c r="B21" s="113" t="s">
        <v>235</v>
      </c>
      <c r="C21" s="119" t="s">
        <v>236</v>
      </c>
      <c r="D21" s="480" t="s">
        <v>237</v>
      </c>
      <c r="E21" s="120" t="s">
        <v>238</v>
      </c>
    </row>
    <row r="22" spans="1:5">
      <c r="A22" s="101" t="s">
        <v>30</v>
      </c>
      <c r="B22" s="113" t="s">
        <v>239</v>
      </c>
      <c r="C22" s="119" t="s">
        <v>240</v>
      </c>
      <c r="D22" s="480"/>
      <c r="E22" s="120" t="s">
        <v>241</v>
      </c>
    </row>
    <row r="23" spans="1:5" ht="30">
      <c r="A23" s="101" t="s">
        <v>33</v>
      </c>
      <c r="B23" s="121" t="s">
        <v>242</v>
      </c>
      <c r="C23" s="119" t="s">
        <v>243</v>
      </c>
      <c r="D23" s="480"/>
      <c r="E23" s="200" t="s">
        <v>244</v>
      </c>
    </row>
    <row r="24" spans="1:5">
      <c r="A24" s="101" t="s">
        <v>35</v>
      </c>
      <c r="B24" s="113" t="s">
        <v>245</v>
      </c>
      <c r="C24" s="119" t="s">
        <v>246</v>
      </c>
      <c r="D24" s="480"/>
      <c r="E24" s="120" t="s">
        <v>247</v>
      </c>
    </row>
    <row r="25" spans="1:5">
      <c r="A25" s="101" t="s">
        <v>37</v>
      </c>
      <c r="B25" s="113" t="s">
        <v>248</v>
      </c>
      <c r="C25" s="119" t="s">
        <v>249</v>
      </c>
      <c r="D25" s="480"/>
      <c r="E25" s="120" t="s">
        <v>250</v>
      </c>
    </row>
    <row r="26" spans="1:5">
      <c r="A26" s="101" t="s">
        <v>40</v>
      </c>
      <c r="B26" s="113" t="s">
        <v>251</v>
      </c>
      <c r="C26" s="119" t="s">
        <v>252</v>
      </c>
      <c r="D26" s="480"/>
      <c r="E26" s="122" t="s">
        <v>253</v>
      </c>
    </row>
    <row r="27" spans="1:5">
      <c r="A27" s="101" t="s">
        <v>84</v>
      </c>
      <c r="B27" s="121" t="s">
        <v>254</v>
      </c>
      <c r="C27" s="119" t="s">
        <v>255</v>
      </c>
      <c r="D27" s="480"/>
      <c r="E27" s="120" t="s">
        <v>256</v>
      </c>
    </row>
    <row r="28" spans="1:5">
      <c r="A28" s="101" t="s">
        <v>86</v>
      </c>
      <c r="B28" s="113" t="s">
        <v>257</v>
      </c>
      <c r="C28" s="119" t="s">
        <v>258</v>
      </c>
      <c r="D28" s="480"/>
      <c r="E28" s="120" t="s">
        <v>259</v>
      </c>
    </row>
    <row r="29" spans="1:5">
      <c r="A29" s="474"/>
      <c r="B29" s="474"/>
      <c r="C29" s="474"/>
      <c r="D29" s="474"/>
      <c r="E29" s="474"/>
    </row>
    <row r="30" spans="1:5">
      <c r="A30" s="482" t="s">
        <v>89</v>
      </c>
      <c r="B30" s="482"/>
      <c r="C30" s="482"/>
      <c r="D30" s="482"/>
      <c r="E30" s="482"/>
    </row>
    <row r="31" spans="1:5">
      <c r="A31" s="102" t="s">
        <v>260</v>
      </c>
      <c r="B31" s="102" t="s">
        <v>100</v>
      </c>
      <c r="C31" s="112" t="s">
        <v>217</v>
      </c>
      <c r="D31" s="102" t="s">
        <v>218</v>
      </c>
      <c r="E31" s="102" t="s">
        <v>219</v>
      </c>
    </row>
    <row r="32" spans="1:5">
      <c r="A32" s="474" t="s">
        <v>28</v>
      </c>
      <c r="B32" s="124" t="s">
        <v>261</v>
      </c>
      <c r="C32" s="104" t="s">
        <v>262</v>
      </c>
      <c r="D32" s="104" t="s">
        <v>263</v>
      </c>
      <c r="E32" s="106" t="s">
        <v>264</v>
      </c>
    </row>
    <row r="33" spans="1:31">
      <c r="A33" s="474"/>
      <c r="B33" s="125" t="s">
        <v>265</v>
      </c>
      <c r="C33" s="104" t="s">
        <v>266</v>
      </c>
      <c r="D33" s="104" t="s">
        <v>267</v>
      </c>
      <c r="E33" s="106" t="s">
        <v>264</v>
      </c>
    </row>
    <row r="34" spans="1:31">
      <c r="A34" s="101" t="s">
        <v>30</v>
      </c>
      <c r="B34" s="125" t="s">
        <v>268</v>
      </c>
      <c r="C34" s="104" t="s">
        <v>269</v>
      </c>
      <c r="D34" s="104" t="s">
        <v>270</v>
      </c>
      <c r="E34" s="106" t="s">
        <v>271</v>
      </c>
    </row>
    <row r="35" spans="1:31" ht="30">
      <c r="A35" s="101" t="s">
        <v>33</v>
      </c>
      <c r="B35" s="125" t="s">
        <v>272</v>
      </c>
      <c r="C35" s="204" t="s">
        <v>203</v>
      </c>
      <c r="D35" s="204" t="s">
        <v>271</v>
      </c>
      <c r="E35" s="106" t="s">
        <v>271</v>
      </c>
    </row>
    <row r="36" spans="1:31" ht="30">
      <c r="A36" s="101" t="s">
        <v>35</v>
      </c>
      <c r="B36" s="125" t="s">
        <v>273</v>
      </c>
      <c r="C36" s="204" t="s">
        <v>203</v>
      </c>
      <c r="D36" s="204" t="s">
        <v>271</v>
      </c>
      <c r="E36" s="106" t="s">
        <v>271</v>
      </c>
    </row>
    <row r="37" spans="1:31" ht="30">
      <c r="A37" s="101" t="s">
        <v>37</v>
      </c>
      <c r="B37" s="125" t="s">
        <v>274</v>
      </c>
      <c r="C37" s="204" t="s">
        <v>271</v>
      </c>
      <c r="D37" s="204" t="s">
        <v>271</v>
      </c>
      <c r="E37" s="106" t="s">
        <v>271</v>
      </c>
    </row>
    <row r="38" spans="1:31">
      <c r="A38" s="483"/>
      <c r="B38" s="483"/>
      <c r="C38" s="483"/>
      <c r="D38" s="483"/>
      <c r="E38" s="483"/>
    </row>
    <row r="39" spans="1:31">
      <c r="A39" s="474" t="s">
        <v>275</v>
      </c>
      <c r="B39" s="474"/>
      <c r="C39" s="474"/>
      <c r="D39" s="474"/>
      <c r="E39" s="474"/>
    </row>
    <row r="40" spans="1:31">
      <c r="A40" s="102" t="s">
        <v>276</v>
      </c>
      <c r="B40" s="102" t="s">
        <v>277</v>
      </c>
      <c r="C40" s="112" t="s">
        <v>217</v>
      </c>
      <c r="D40" s="102" t="s">
        <v>218</v>
      </c>
      <c r="E40" s="102" t="s">
        <v>219</v>
      </c>
    </row>
    <row r="41" spans="1:31" ht="82.5" customHeight="1">
      <c r="A41" s="207" t="s">
        <v>28</v>
      </c>
      <c r="B41" s="208" t="s">
        <v>278</v>
      </c>
      <c r="C41" s="209">
        <v>4.5999999999999999E-3</v>
      </c>
      <c r="D41" s="210" t="s">
        <v>279</v>
      </c>
      <c r="E41" s="211"/>
      <c r="F41" s="211"/>
      <c r="G41" s="211"/>
      <c r="H41" s="211"/>
      <c r="I41" s="211"/>
      <c r="J41" s="211"/>
      <c r="K41" s="211"/>
      <c r="L41" s="211"/>
      <c r="M41" s="211"/>
      <c r="N41" s="211"/>
      <c r="O41" s="211"/>
      <c r="P41" s="211"/>
      <c r="Q41" s="211"/>
      <c r="R41" s="211"/>
      <c r="S41" s="211"/>
      <c r="T41" s="211"/>
      <c r="U41" s="211"/>
      <c r="V41" s="211"/>
      <c r="W41" s="211"/>
      <c r="X41" s="211"/>
      <c r="Y41" s="211"/>
      <c r="Z41" s="211"/>
      <c r="AA41" s="211"/>
      <c r="AB41" s="211"/>
      <c r="AC41" s="211"/>
      <c r="AD41" s="211"/>
      <c r="AE41" s="211"/>
    </row>
    <row r="42" spans="1:31" ht="12.75" customHeight="1">
      <c r="A42" s="207" t="s">
        <v>30</v>
      </c>
      <c r="B42" s="212" t="s">
        <v>280</v>
      </c>
      <c r="C42" s="209">
        <v>4.0000000000000002E-4</v>
      </c>
      <c r="D42" s="208" t="s">
        <v>281</v>
      </c>
      <c r="E42" s="211"/>
      <c r="F42" s="213">
        <f>(8%*0.42%)*100</f>
        <v>3.3599999999999998E-2</v>
      </c>
      <c r="G42" s="213"/>
      <c r="H42" s="211"/>
      <c r="I42" s="211"/>
      <c r="J42" s="211"/>
      <c r="K42" s="211"/>
      <c r="L42" s="211"/>
      <c r="M42" s="211"/>
      <c r="N42" s="211"/>
      <c r="O42" s="211"/>
      <c r="P42" s="211"/>
      <c r="Q42" s="211"/>
      <c r="R42" s="211"/>
      <c r="S42" s="211"/>
      <c r="T42" s="211"/>
      <c r="U42" s="211"/>
      <c r="V42" s="211"/>
      <c r="W42" s="211"/>
      <c r="X42" s="211"/>
      <c r="Y42" s="211"/>
      <c r="Z42" s="211"/>
      <c r="AA42" s="211"/>
      <c r="AB42" s="211"/>
      <c r="AC42" s="211"/>
      <c r="AD42" s="211"/>
      <c r="AE42" s="211"/>
    </row>
    <row r="43" spans="1:31" ht="108">
      <c r="A43" s="214" t="s">
        <v>33</v>
      </c>
      <c r="B43" s="212" t="s">
        <v>282</v>
      </c>
      <c r="C43" s="209">
        <v>2.5000000000000001E-2</v>
      </c>
      <c r="D43" s="215" t="s">
        <v>283</v>
      </c>
      <c r="E43" s="216"/>
      <c r="F43" s="211"/>
      <c r="G43" s="211"/>
      <c r="H43" s="211"/>
      <c r="I43" s="211"/>
      <c r="J43" s="211"/>
      <c r="K43" s="211"/>
      <c r="L43" s="211"/>
      <c r="M43" s="211"/>
      <c r="N43" s="211"/>
      <c r="O43" s="211"/>
      <c r="P43" s="211"/>
      <c r="Q43" s="211"/>
      <c r="R43" s="211"/>
      <c r="S43" s="211"/>
      <c r="T43" s="211"/>
      <c r="U43" s="211"/>
      <c r="V43" s="211"/>
      <c r="W43" s="211"/>
      <c r="X43" s="211"/>
      <c r="Y43" s="211"/>
      <c r="Z43" s="211"/>
      <c r="AA43" s="211"/>
      <c r="AB43" s="211"/>
      <c r="AC43" s="211"/>
      <c r="AD43" s="211"/>
      <c r="AE43" s="211"/>
    </row>
    <row r="44" spans="1:31" ht="40.5">
      <c r="A44" s="214" t="s">
        <v>35</v>
      </c>
      <c r="B44" s="208" t="s">
        <v>284</v>
      </c>
      <c r="C44" s="209">
        <v>1.9400000000000001E-2</v>
      </c>
      <c r="D44" s="217" t="s">
        <v>285</v>
      </c>
      <c r="E44" s="211"/>
      <c r="F44" s="213"/>
      <c r="G44" s="211"/>
      <c r="H44" s="213"/>
      <c r="I44" s="211"/>
      <c r="J44" s="211"/>
      <c r="K44" s="211"/>
      <c r="L44" s="211"/>
      <c r="M44" s="211"/>
      <c r="N44" s="211"/>
      <c r="O44" s="211"/>
      <c r="P44" s="211"/>
      <c r="Q44" s="211"/>
      <c r="R44" s="211"/>
      <c r="S44" s="211"/>
      <c r="T44" s="211"/>
      <c r="U44" s="211"/>
      <c r="V44" s="211"/>
      <c r="W44" s="211"/>
      <c r="X44" s="211"/>
      <c r="Y44" s="211"/>
      <c r="Z44" s="211"/>
      <c r="AA44" s="211"/>
      <c r="AB44" s="211"/>
      <c r="AC44" s="211"/>
      <c r="AD44" s="211"/>
      <c r="AE44" s="211"/>
    </row>
    <row r="45" spans="1:31" ht="27">
      <c r="A45" s="207" t="s">
        <v>37</v>
      </c>
      <c r="B45" s="212" t="s">
        <v>286</v>
      </c>
      <c r="C45" s="209">
        <v>7.1000000000000004E-3</v>
      </c>
      <c r="D45" s="218" t="s">
        <v>287</v>
      </c>
      <c r="E45" s="211"/>
      <c r="F45" s="213">
        <f>(35.46%*0.04%)*100</f>
        <v>1.4184E-2</v>
      </c>
      <c r="G45" s="219"/>
      <c r="H45" s="211"/>
      <c r="I45" s="211"/>
      <c r="J45" s="211"/>
      <c r="K45" s="211"/>
      <c r="L45" s="211"/>
      <c r="M45" s="211"/>
      <c r="N45" s="211"/>
      <c r="O45" s="211"/>
      <c r="P45" s="211"/>
      <c r="Q45" s="211"/>
      <c r="R45" s="211"/>
      <c r="S45" s="211"/>
      <c r="T45" s="211"/>
      <c r="U45" s="211"/>
      <c r="V45" s="211"/>
      <c r="W45" s="211"/>
      <c r="X45" s="211"/>
      <c r="Y45" s="211"/>
      <c r="Z45" s="211"/>
      <c r="AA45" s="211"/>
      <c r="AB45" s="211"/>
      <c r="AC45" s="211"/>
      <c r="AD45" s="211"/>
      <c r="AE45" s="211"/>
    </row>
    <row r="46" spans="1:31" ht="40.5">
      <c r="A46" s="214" t="s">
        <v>40</v>
      </c>
      <c r="B46" s="212" t="s">
        <v>288</v>
      </c>
      <c r="C46" s="209">
        <v>2.5000000000000001E-2</v>
      </c>
      <c r="D46" s="220" t="s">
        <v>289</v>
      </c>
      <c r="E46" s="211"/>
      <c r="F46" s="211">
        <f>0.04%*50%*100</f>
        <v>0.02</v>
      </c>
      <c r="G46" s="211"/>
      <c r="H46" s="211"/>
      <c r="I46" s="211"/>
      <c r="J46" s="211"/>
      <c r="K46" s="211"/>
      <c r="L46" s="211"/>
      <c r="M46" s="211"/>
      <c r="N46" s="211"/>
      <c r="O46" s="211"/>
      <c r="P46" s="211"/>
      <c r="Q46" s="211"/>
      <c r="R46" s="211"/>
      <c r="S46" s="211"/>
      <c r="T46" s="211"/>
      <c r="U46" s="211"/>
      <c r="V46" s="211"/>
      <c r="W46" s="211"/>
      <c r="X46" s="211"/>
      <c r="Y46" s="211"/>
      <c r="Z46" s="211"/>
      <c r="AA46" s="211"/>
      <c r="AB46" s="211"/>
      <c r="AC46" s="211"/>
      <c r="AD46" s="211"/>
      <c r="AE46" s="211"/>
    </row>
    <row r="47" spans="1:31">
      <c r="A47" s="474"/>
      <c r="B47" s="474"/>
      <c r="C47" s="474"/>
      <c r="D47" s="474"/>
      <c r="E47" s="474"/>
    </row>
    <row r="48" spans="1:31">
      <c r="A48" s="102" t="s">
        <v>290</v>
      </c>
      <c r="B48" s="102" t="s">
        <v>291</v>
      </c>
      <c r="C48" s="129"/>
      <c r="D48" s="129"/>
      <c r="E48" s="129">
        <v>19</v>
      </c>
    </row>
    <row r="49" spans="1:31">
      <c r="A49" s="102" t="s">
        <v>292</v>
      </c>
      <c r="B49" s="102" t="s">
        <v>125</v>
      </c>
      <c r="C49" s="112" t="s">
        <v>217</v>
      </c>
      <c r="D49" s="102" t="s">
        <v>218</v>
      </c>
      <c r="E49" s="102" t="s">
        <v>219</v>
      </c>
    </row>
    <row r="50" spans="1:31" ht="27.75" customHeight="1">
      <c r="A50" s="101" t="s">
        <v>28</v>
      </c>
      <c r="B50" s="121" t="s">
        <v>293</v>
      </c>
      <c r="C50" s="119">
        <v>9.1999999999999998E-3</v>
      </c>
      <c r="D50" s="130" t="s">
        <v>294</v>
      </c>
      <c r="E50" s="127" t="s">
        <v>295</v>
      </c>
    </row>
    <row r="51" spans="1:31" ht="90.75" customHeight="1">
      <c r="A51" s="207" t="s">
        <v>30</v>
      </c>
      <c r="B51" s="208" t="s">
        <v>296</v>
      </c>
      <c r="C51" s="209">
        <v>2.8E-3</v>
      </c>
      <c r="D51" s="217" t="s">
        <v>297</v>
      </c>
      <c r="E51" s="219"/>
      <c r="F51" s="213"/>
      <c r="G51" s="211"/>
      <c r="H51" s="211"/>
      <c r="I51" s="211"/>
      <c r="J51" s="211"/>
      <c r="K51" s="211"/>
      <c r="L51" s="211"/>
      <c r="M51" s="211"/>
      <c r="N51" s="211"/>
      <c r="O51" s="211"/>
      <c r="P51" s="211"/>
      <c r="Q51" s="211"/>
      <c r="R51" s="211"/>
      <c r="S51" s="211"/>
      <c r="T51" s="211"/>
      <c r="U51" s="211"/>
      <c r="V51" s="211"/>
      <c r="W51" s="211"/>
      <c r="X51" s="211"/>
      <c r="Y51" s="211"/>
      <c r="Z51" s="211"/>
      <c r="AA51" s="211"/>
      <c r="AB51" s="211"/>
      <c r="AC51" s="211"/>
      <c r="AD51" s="211"/>
      <c r="AE51" s="211"/>
    </row>
    <row r="52" spans="1:31" ht="90.75" customHeight="1">
      <c r="A52" s="207" t="s">
        <v>33</v>
      </c>
      <c r="B52" s="208" t="s">
        <v>298</v>
      </c>
      <c r="C52" s="209">
        <v>2.0000000000000001E-4</v>
      </c>
      <c r="D52" s="217" t="s">
        <v>299</v>
      </c>
      <c r="E52" s="211"/>
      <c r="F52" s="213">
        <f>(5/30/12)*0.5%*100</f>
        <v>6.9444444444444441E-3</v>
      </c>
      <c r="G52" s="211"/>
      <c r="H52" s="213"/>
      <c r="I52" s="211"/>
      <c r="J52" s="211"/>
      <c r="K52" s="211"/>
      <c r="L52" s="211"/>
      <c r="M52" s="211"/>
      <c r="N52" s="211"/>
      <c r="O52" s="211"/>
      <c r="P52" s="211"/>
      <c r="Q52" s="211"/>
      <c r="R52" s="211"/>
      <c r="S52" s="211"/>
      <c r="T52" s="211"/>
      <c r="U52" s="211"/>
      <c r="V52" s="211"/>
      <c r="W52" s="211"/>
      <c r="X52" s="211"/>
      <c r="Y52" s="211"/>
      <c r="Z52" s="211"/>
      <c r="AA52" s="211"/>
      <c r="AB52" s="211"/>
      <c r="AC52" s="211"/>
      <c r="AD52" s="211"/>
      <c r="AE52" s="211"/>
    </row>
    <row r="53" spans="1:31" ht="90.75" customHeight="1">
      <c r="A53" s="207" t="s">
        <v>35</v>
      </c>
      <c r="B53" s="212" t="s">
        <v>300</v>
      </c>
      <c r="C53" s="209">
        <v>2.9999999999999997E-4</v>
      </c>
      <c r="D53" s="217" t="s">
        <v>301</v>
      </c>
      <c r="E53" s="211"/>
      <c r="F53" s="221">
        <f>(1/30/12)*100</f>
        <v>0.27777777777777779</v>
      </c>
      <c r="G53" s="222"/>
      <c r="H53" s="211"/>
      <c r="I53" s="211"/>
      <c r="J53" s="211"/>
      <c r="K53" s="211"/>
      <c r="L53" s="211"/>
      <c r="M53" s="211"/>
      <c r="N53" s="211"/>
      <c r="O53" s="211"/>
      <c r="P53" s="211"/>
      <c r="Q53" s="211"/>
      <c r="R53" s="211"/>
      <c r="S53" s="211"/>
      <c r="T53" s="211"/>
      <c r="U53" s="211"/>
      <c r="V53" s="211"/>
      <c r="W53" s="211"/>
      <c r="X53" s="211"/>
      <c r="Y53" s="211"/>
      <c r="Z53" s="211"/>
      <c r="AA53" s="211"/>
      <c r="AB53" s="211"/>
      <c r="AC53" s="211"/>
      <c r="AD53" s="211"/>
      <c r="AE53" s="211"/>
    </row>
    <row r="54" spans="1:31" ht="90.75" customHeight="1">
      <c r="A54" s="207" t="s">
        <v>37</v>
      </c>
      <c r="B54" s="208" t="s">
        <v>302</v>
      </c>
      <c r="C54" s="223">
        <v>2.0000000000000001E-4</v>
      </c>
      <c r="D54" s="218" t="s">
        <v>303</v>
      </c>
      <c r="E54" s="211"/>
      <c r="F54" s="213">
        <f>(15/30/12)*0.0078*100</f>
        <v>3.2500000000000001E-2</v>
      </c>
      <c r="G54" s="224"/>
      <c r="H54" s="211"/>
      <c r="I54" s="211"/>
      <c r="J54" s="211"/>
      <c r="K54" s="211"/>
      <c r="L54" s="211"/>
      <c r="M54" s="211"/>
      <c r="N54" s="211"/>
      <c r="O54" s="211"/>
      <c r="P54" s="211"/>
      <c r="Q54" s="211"/>
      <c r="R54" s="211"/>
      <c r="S54" s="211"/>
      <c r="T54" s="211"/>
      <c r="U54" s="211"/>
      <c r="V54" s="211"/>
      <c r="W54" s="211"/>
      <c r="X54" s="211"/>
      <c r="Y54" s="211"/>
      <c r="Z54" s="211"/>
      <c r="AA54" s="211"/>
      <c r="AB54" s="211"/>
      <c r="AC54" s="211"/>
      <c r="AD54" s="211"/>
      <c r="AE54" s="211"/>
    </row>
    <row r="55" spans="1:31">
      <c r="A55" s="102" t="s">
        <v>304</v>
      </c>
      <c r="B55" s="102" t="s">
        <v>305</v>
      </c>
      <c r="C55" s="112" t="s">
        <v>217</v>
      </c>
      <c r="D55" s="102" t="s">
        <v>218</v>
      </c>
      <c r="E55" s="102" t="s">
        <v>219</v>
      </c>
    </row>
    <row r="56" spans="1:31" ht="15.75">
      <c r="A56" s="123" t="s">
        <v>28</v>
      </c>
      <c r="B56" s="118" t="s">
        <v>306</v>
      </c>
      <c r="C56" s="118"/>
      <c r="D56" s="118" t="s">
        <v>307</v>
      </c>
      <c r="E56" s="126"/>
      <c r="G56" s="131">
        <f>(((5/30)/12)*0.05)*100</f>
        <v>6.9444444444444448E-2</v>
      </c>
    </row>
    <row r="57" spans="1:31" ht="15" customHeight="1">
      <c r="A57" s="474" t="s">
        <v>308</v>
      </c>
      <c r="B57" s="474"/>
      <c r="C57" s="474"/>
      <c r="D57" s="474"/>
      <c r="E57" s="481"/>
    </row>
    <row r="58" spans="1:31">
      <c r="A58" s="102" t="s">
        <v>309</v>
      </c>
      <c r="B58" s="129" t="s">
        <v>310</v>
      </c>
      <c r="C58" s="102" t="s">
        <v>217</v>
      </c>
      <c r="D58" s="102" t="s">
        <v>218</v>
      </c>
      <c r="E58" s="481"/>
    </row>
    <row r="59" spans="1:31" ht="30" customHeight="1">
      <c r="A59" s="101" t="s">
        <v>28</v>
      </c>
      <c r="B59" s="113" t="s">
        <v>311</v>
      </c>
      <c r="C59" s="121" t="s">
        <v>312</v>
      </c>
      <c r="D59" s="128" t="s">
        <v>313</v>
      </c>
      <c r="E59" s="481"/>
    </row>
    <row r="60" spans="1:31" ht="30">
      <c r="A60" s="101" t="s">
        <v>30</v>
      </c>
      <c r="B60" s="132" t="s">
        <v>314</v>
      </c>
      <c r="C60" s="121" t="s">
        <v>315</v>
      </c>
      <c r="D60" s="128" t="s">
        <v>313</v>
      </c>
      <c r="E60" s="481"/>
    </row>
    <row r="61" spans="1:31">
      <c r="A61" s="104"/>
      <c r="B61" s="113" t="s">
        <v>316</v>
      </c>
      <c r="C61" s="113"/>
      <c r="D61" s="133">
        <f>((15/30)/12)*0.008*100</f>
        <v>3.3333333333333333E-2</v>
      </c>
      <c r="E61" s="481"/>
    </row>
    <row r="62" spans="1:31">
      <c r="A62" s="474" t="s">
        <v>317</v>
      </c>
      <c r="B62" s="474"/>
      <c r="C62" s="474"/>
      <c r="D62" s="474"/>
      <c r="E62" s="481"/>
    </row>
    <row r="63" spans="1:31">
      <c r="A63" s="102" t="s">
        <v>318</v>
      </c>
      <c r="B63" s="102" t="s">
        <v>319</v>
      </c>
      <c r="C63" s="102" t="s">
        <v>217</v>
      </c>
      <c r="D63" s="102" t="s">
        <v>218</v>
      </c>
      <c r="E63" s="481"/>
    </row>
    <row r="64" spans="1:31" ht="115.5" customHeight="1">
      <c r="A64" s="101" t="s">
        <v>28</v>
      </c>
      <c r="B64" s="113" t="s">
        <v>136</v>
      </c>
      <c r="C64" s="116" t="s">
        <v>320</v>
      </c>
      <c r="D64" s="134" t="s">
        <v>321</v>
      </c>
      <c r="E64" s="481"/>
    </row>
    <row r="65" spans="1:5" ht="137.25" customHeight="1">
      <c r="A65" s="101" t="s">
        <v>30</v>
      </c>
      <c r="B65" s="113" t="s">
        <v>137</v>
      </c>
      <c r="C65" s="116" t="s">
        <v>320</v>
      </c>
      <c r="D65" s="134" t="s">
        <v>322</v>
      </c>
      <c r="E65" s="481"/>
    </row>
    <row r="66" spans="1:5">
      <c r="A66" s="101" t="s">
        <v>33</v>
      </c>
      <c r="B66" s="101" t="s">
        <v>323</v>
      </c>
      <c r="C66" s="135">
        <f>C67+C68+C69</f>
        <v>0.14250000000000002</v>
      </c>
      <c r="D66" s="136" t="s">
        <v>324</v>
      </c>
      <c r="E66" s="481"/>
    </row>
    <row r="67" spans="1:5">
      <c r="A67" s="101" t="s">
        <v>325</v>
      </c>
      <c r="B67" s="113" t="s">
        <v>141</v>
      </c>
      <c r="C67" s="116">
        <v>1.6500000000000001E-2</v>
      </c>
      <c r="D67" s="137" t="s">
        <v>326</v>
      </c>
      <c r="E67" s="481"/>
    </row>
    <row r="68" spans="1:5">
      <c r="A68" s="101" t="s">
        <v>327</v>
      </c>
      <c r="B68" s="113" t="s">
        <v>143</v>
      </c>
      <c r="C68" s="116">
        <v>7.5999999999999998E-2</v>
      </c>
      <c r="D68" s="137" t="s">
        <v>326</v>
      </c>
      <c r="E68" s="481"/>
    </row>
    <row r="69" spans="1:5">
      <c r="A69" s="101" t="s">
        <v>328</v>
      </c>
      <c r="B69" s="113" t="s">
        <v>145</v>
      </c>
      <c r="C69" s="116">
        <v>0.05</v>
      </c>
      <c r="D69" s="137" t="s">
        <v>329</v>
      </c>
      <c r="E69" s="481"/>
    </row>
  </sheetData>
  <mergeCells count="19">
    <mergeCell ref="A47:E47"/>
    <mergeCell ref="A57:D57"/>
    <mergeCell ref="E57:E69"/>
    <mergeCell ref="A62:D62"/>
    <mergeCell ref="A29:E29"/>
    <mergeCell ref="A30:E30"/>
    <mergeCell ref="A32:A33"/>
    <mergeCell ref="A38:E38"/>
    <mergeCell ref="A39:E39"/>
    <mergeCell ref="A12:E12"/>
    <mergeCell ref="A17:E17"/>
    <mergeCell ref="B18:E18"/>
    <mergeCell ref="A19:E19"/>
    <mergeCell ref="D21:D28"/>
    <mergeCell ref="A1:E2"/>
    <mergeCell ref="A3:D3"/>
    <mergeCell ref="E3:E9"/>
    <mergeCell ref="A10:E10"/>
    <mergeCell ref="B11:E11"/>
  </mergeCells>
  <pageMargins left="0.31527777777777799" right="0.31527777777777799" top="1.4222222222222201" bottom="0.39374999999999999" header="0.511811023622047" footer="0.31527777777777799"/>
  <pageSetup paperSize="9" orientation="portrait" horizontalDpi="300" verticalDpi="300"/>
  <headerFooter>
    <oddFooter>&amp;CQOF 07 Conjunto 01 lote 05, Riacho Fundo I, Brasília/DF - CEP: 71.805-772</oddFooter>
  </headerFooter>
  <rowBreaks count="1" manualBreakCount="1">
    <brk id="69" max="16383"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9a337e85-c28d-4b24-a850-389bc36ff254">
      <Terms xmlns="http://schemas.microsoft.com/office/infopath/2007/PartnerControls"/>
    </lcf76f155ced4ddcb4097134ff3c332f>
    <TaxCatchAll xmlns="ead7234e-375c-4b05-9cb5-b24224857d1e"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FD2E5D884479A141B16174EC0F1F1CC1" ma:contentTypeVersion="14" ma:contentTypeDescription="Crie um novo documento." ma:contentTypeScope="" ma:versionID="6b20a6e22901b8d90a643d68f0408776">
  <xsd:schema xmlns:xsd="http://www.w3.org/2001/XMLSchema" xmlns:xs="http://www.w3.org/2001/XMLSchema" xmlns:p="http://schemas.microsoft.com/office/2006/metadata/properties" xmlns:ns2="9a337e85-c28d-4b24-a850-389bc36ff254" xmlns:ns3="ead7234e-375c-4b05-9cb5-b24224857d1e" targetNamespace="http://schemas.microsoft.com/office/2006/metadata/properties" ma:root="true" ma:fieldsID="e2f20ea9ff3821a01fb042a04c5d62c7" ns2:_="" ns3:_="">
    <xsd:import namespace="9a337e85-c28d-4b24-a850-389bc36ff254"/>
    <xsd:import namespace="ead7234e-375c-4b05-9cb5-b24224857d1e"/>
    <xsd:element name="properties">
      <xsd:complexType>
        <xsd:sequence>
          <xsd:element name="documentManagement">
            <xsd:complexType>
              <xsd:all>
                <xsd:element ref="ns2:lcf76f155ced4ddcb4097134ff3c332f" minOccurs="0"/>
                <xsd:element ref="ns3:TaxCatchAll" minOccurs="0"/>
                <xsd:element ref="ns2:MediaServiceMetadata" minOccurs="0"/>
                <xsd:element ref="ns2:MediaServiceFastMetadata" minOccurs="0"/>
                <xsd:element ref="ns2:MediaServiceDateTaken" minOccurs="0"/>
                <xsd:element ref="ns2:MediaServiceObjectDetectorVersions" minOccurs="0"/>
                <xsd:element ref="ns2:MediaServiceGenerationTime" minOccurs="0"/>
                <xsd:element ref="ns2:MediaServiceEventHashCode" minOccurs="0"/>
                <xsd:element ref="ns2:MediaLengthInSeconds" minOccurs="0"/>
                <xsd:element ref="ns3:SharedWithUsers" minOccurs="0"/>
                <xsd:element ref="ns3:SharedWithDetails" minOccurs="0"/>
                <xsd:element ref="ns2:MediaServiceSearchProperties"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a337e85-c28d-4b24-a850-389bc36ff254" elementFormDefault="qualified">
    <xsd:import namespace="http://schemas.microsoft.com/office/2006/documentManagement/types"/>
    <xsd:import namespace="http://schemas.microsoft.com/office/infopath/2007/PartnerControls"/>
    <xsd:element name="lcf76f155ced4ddcb4097134ff3c332f" ma:index="9" nillable="true" ma:taxonomy="true" ma:internalName="lcf76f155ced4ddcb4097134ff3c332f" ma:taxonomyFieldName="MediaServiceImageTags" ma:displayName="Marcações de imagem" ma:readOnly="false" ma:fieldId="{5cf76f15-5ced-4ddc-b409-7134ff3c332f}" ma:taxonomyMulti="true" ma:sspId="fa7a9c87-0a4c-4496-bbb2-e2428a4b9f3a" ma:termSetId="09814cd3-568e-fe90-9814-8d621ff8fb84" ma:anchorId="fba54fb3-c3e1-fe81-a776-ca4b69148c4d" ma:open="true" ma:isKeyword="false">
      <xsd:complexType>
        <xsd:sequence>
          <xsd:element ref="pc:Terms" minOccurs="0" maxOccurs="1"/>
        </xsd:sequence>
      </xsd:complexType>
    </xsd:element>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MediaServiceObjectDetectorVersions" ma:index="14" nillable="true" ma:displayName="MediaServiceObjectDetectorVersions" ma:hidden="true" ma:indexed="true" ma:internalName="MediaServiceObjectDetectorVersions"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LengthInSeconds" ma:index="17" nillable="true" ma:displayName="MediaLengthInSeconds" ma:hidden="true" ma:internalName="MediaLengthInSeconds" ma:readOnly="true">
      <xsd:simpleType>
        <xsd:restriction base="dms:Unknown"/>
      </xsd:simpleType>
    </xsd:element>
    <xsd:element name="MediaServiceSearchProperties" ma:index="20" nillable="true" ma:displayName="MediaServiceSearchProperties" ma:hidden="true" ma:internalName="MediaServiceSearchProperties" ma:readOnly="true">
      <xsd:simpleType>
        <xsd:restriction base="dms:Note"/>
      </xsd:simpleType>
    </xsd:element>
    <xsd:element name="MediaServiceOCR" ma:index="21"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ead7234e-375c-4b05-9cb5-b24224857d1e" elementFormDefault="qualified">
    <xsd:import namespace="http://schemas.microsoft.com/office/2006/documentManagement/types"/>
    <xsd:import namespace="http://schemas.microsoft.com/office/infopath/2007/PartnerControls"/>
    <xsd:element name="TaxCatchAll" ma:index="10" nillable="true" ma:displayName="Taxonomy Catch All Column" ma:hidden="true" ma:list="{defa10df-b52e-462b-8d7b-489d19d69713}" ma:internalName="TaxCatchAll" ma:showField="CatchAllData" ma:web="ead7234e-375c-4b05-9cb5-b24224857d1e">
      <xsd:complexType>
        <xsd:complexContent>
          <xsd:extension base="dms:MultiChoiceLookup">
            <xsd:sequence>
              <xsd:element name="Value" type="dms:Lookup" maxOccurs="unbounded" minOccurs="0" nillable="true"/>
            </xsd:sequence>
          </xsd:extension>
        </xsd:complexContent>
      </xsd:complexType>
    </xsd:element>
    <xsd:element name="SharedWithUsers" ma:index="18"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Detalhes de Compartilhado Com"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F0783CF-8E3C-4767-BEBF-1A873D1162D1}"/>
</file>

<file path=customXml/itemProps2.xml><?xml version="1.0" encoding="utf-8"?>
<ds:datastoreItem xmlns:ds="http://schemas.openxmlformats.org/officeDocument/2006/customXml" ds:itemID="{27AC0D4D-CA5F-443B-9925-C3E319874ACB}"/>
</file>

<file path=customXml/itemProps3.xml><?xml version="1.0" encoding="utf-8"?>
<ds:datastoreItem xmlns:ds="http://schemas.openxmlformats.org/officeDocument/2006/customXml" ds:itemID="{9AF0377C-CE81-41D1-B840-F97E114851BB}"/>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Adilon Soares</dc:creator>
  <cp:keywords/>
  <dc:description/>
  <cp:lastModifiedBy>Carlos Leonardo Nunes Junior</cp:lastModifiedBy>
  <cp:revision>16</cp:revision>
  <dcterms:created xsi:type="dcterms:W3CDTF">2019-11-11T17:18:00Z</dcterms:created>
  <dcterms:modified xsi:type="dcterms:W3CDTF">2025-07-31T18:29:20Z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HyperlinksChanged">
    <vt:bool>false</vt:bool>
  </property>
  <property fmtid="{D5CDD505-2E9C-101B-9397-08002B2CF9AE}" pid="3" name="LinksUpToDate">
    <vt:bool>false</vt:bool>
  </property>
  <property fmtid="{D5CDD505-2E9C-101B-9397-08002B2CF9AE}" pid="4" name="ScaleCrop">
    <vt:bool>false</vt:bool>
  </property>
  <property fmtid="{D5CDD505-2E9C-101B-9397-08002B2CF9AE}" pid="5" name="ShareDoc">
    <vt:bool>false</vt:bool>
  </property>
  <property fmtid="{D5CDD505-2E9C-101B-9397-08002B2CF9AE}" pid="6" name="MediaServiceImageTags">
    <vt:lpwstr/>
  </property>
  <property fmtid="{D5CDD505-2E9C-101B-9397-08002B2CF9AE}" pid="7" name="ContentTypeId">
    <vt:lpwstr>0x010100FD2E5D884479A141B16174EC0F1F1CC1</vt:lpwstr>
  </property>
</Properties>
</file>